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G:\Meu Drive\01-TRABALHO\02-GESTÃO RISCOS\"/>
    </mc:Choice>
  </mc:AlternateContent>
  <xr:revisionPtr revIDLastSave="0" documentId="13_ncr:1_{FC76CBD9-12B0-4765-B1F4-5BADC70E75A0}" xr6:coauthVersionLast="36" xr6:coauthVersionMax="47" xr10:uidLastSave="{00000000-0000-0000-0000-000000000000}"/>
  <bookViews>
    <workbookView xWindow="0" yWindow="465" windowWidth="28800" windowHeight="16380" firstSheet="2" activeTab="2" xr2:uid="{00000000-000D-0000-FFFF-FFFF00000000}"/>
  </bookViews>
  <sheets>
    <sheet name="Impacto" sheetId="18" state="hidden" r:id="rId1"/>
    <sheet name="Desafios-fonte" sheetId="17" state="hidden" r:id="rId2"/>
    <sheet name="1-Mapa Riscos Estratégicos" sheetId="8" r:id="rId3"/>
    <sheet name="2-Plano de tratamento" sheetId="5" r:id="rId4"/>
    <sheet name="3-Matriz de riscos" sheetId="15" r:id="rId5"/>
    <sheet name="4-Relatório Acompanhamento" sheetId="20" r:id="rId6"/>
    <sheet name="5-Plano Comunicação" sheetId="19" r:id="rId7"/>
    <sheet name="Perguntas possíveis" sheetId="2" r:id="rId8"/>
    <sheet name="Tipos risco integridade" sheetId="10" state="hidden" r:id="rId9"/>
    <sheet name="relatório tipos risco" sheetId="9" state="hidden" r:id="rId10"/>
    <sheet name="Obj Estratégicos atendidos" sheetId="4" state="hidden" r:id="rId11"/>
  </sheets>
  <definedNames>
    <definedName name="_xlnm._FilterDatabase" localSheetId="2" hidden="1">'1-Mapa Riscos Estratégicos'!$A$1:$W$110</definedName>
    <definedName name="_xlnm._FilterDatabase" localSheetId="3" hidden="1">'2-Plano de tratamento'!$A$1:$U$2</definedName>
    <definedName name="CORRUPÇÃO">'Tipos risco integridade'!$G$2:$G$8</definedName>
    <definedName name="Desafio1">'Desafios-fonte'!$D$2:$D$10</definedName>
    <definedName name="Desafio2">'Desafios-fonte'!$E$2:$E$19</definedName>
    <definedName name="Desafio3">'Desafios-fonte'!$F$2:$F$17</definedName>
    <definedName name="Desafio4">'Desafios-fonte'!$G$2:$G$21</definedName>
    <definedName name="Desafio5">'Desafios-fonte'!$H$2:$H$17</definedName>
    <definedName name="Desafio6">'Desafios-fonte'!$I$2:$I$19</definedName>
    <definedName name="Desafio7">'Desafios-fonte'!$J$2:$J$8</definedName>
    <definedName name="Desafios">'Desafios-fonte'!$B$2:$B$8</definedName>
    <definedName name="DESVIO">'Tipos risco integridade'!$I$2:$I$9</definedName>
    <definedName name="FRAUDE">'Tipos risco integridade'!$H$2:$H$9</definedName>
    <definedName name="tipo_riscos">'Perguntas possíveis'!$L$2:$L$6</definedName>
  </definedNames>
  <calcPr calcId="191029"/>
  <pivotCaches>
    <pivotCache cacheId="2" r:id="rId12"/>
  </pivotCaches>
</workbook>
</file>

<file path=xl/calcChain.xml><?xml version="1.0" encoding="utf-8"?>
<calcChain xmlns="http://schemas.openxmlformats.org/spreadsheetml/2006/main">
  <c r="Q65" i="8" l="1"/>
  <c r="R65" i="8"/>
  <c r="U65" i="8"/>
  <c r="V65" i="8"/>
  <c r="W65" i="8"/>
  <c r="X65" i="8"/>
  <c r="Y65" i="8"/>
  <c r="Z65" i="8"/>
  <c r="AA65" i="8"/>
  <c r="G3" i="15"/>
  <c r="G4" i="15"/>
  <c r="G5" i="15"/>
  <c r="G6" i="15"/>
  <c r="G2" i="15"/>
  <c r="E2" i="15"/>
  <c r="H2" i="15" l="1"/>
  <c r="H6" i="15"/>
  <c r="H5" i="15"/>
  <c r="H4" i="15"/>
  <c r="H3" i="15"/>
  <c r="B2" i="5"/>
  <c r="U109" i="8"/>
  <c r="Q79" i="8"/>
  <c r="B4" i="5"/>
  <c r="C4" i="5"/>
  <c r="D4" i="5"/>
  <c r="E4" i="5"/>
  <c r="F4" i="5" s="1"/>
  <c r="G4" i="5" s="1"/>
  <c r="B5" i="5"/>
  <c r="C5" i="5"/>
  <c r="D5" i="5"/>
  <c r="E5" i="5"/>
  <c r="F5" i="5" s="1"/>
  <c r="G5" i="5" s="1"/>
  <c r="B6" i="5"/>
  <c r="C6" i="5"/>
  <c r="D6" i="5"/>
  <c r="E6" i="5"/>
  <c r="F6" i="5" s="1"/>
  <c r="G6" i="5" s="1"/>
  <c r="B7" i="5"/>
  <c r="C7" i="5"/>
  <c r="D7" i="5"/>
  <c r="E7" i="5"/>
  <c r="F7" i="5" s="1"/>
  <c r="G7" i="5" s="1"/>
  <c r="B8" i="5"/>
  <c r="C8" i="5"/>
  <c r="D8" i="5"/>
  <c r="E8" i="5"/>
  <c r="F8" i="5" s="1"/>
  <c r="G8" i="5" s="1"/>
  <c r="B9" i="5"/>
  <c r="C9" i="5"/>
  <c r="D9" i="5"/>
  <c r="E9" i="5"/>
  <c r="F9" i="5" s="1"/>
  <c r="G9" i="5" s="1"/>
  <c r="B10" i="5"/>
  <c r="C10" i="5"/>
  <c r="D10" i="5"/>
  <c r="E10" i="5"/>
  <c r="F10" i="5" s="1"/>
  <c r="G10" i="5" s="1"/>
  <c r="B11" i="5"/>
  <c r="C11" i="5"/>
  <c r="D11" i="5"/>
  <c r="E11" i="5"/>
  <c r="F11" i="5" s="1"/>
  <c r="G11" i="5" s="1"/>
  <c r="B12" i="5"/>
  <c r="C12" i="5"/>
  <c r="D12" i="5"/>
  <c r="E12" i="5"/>
  <c r="F12" i="5" s="1"/>
  <c r="G12" i="5" s="1"/>
  <c r="B13" i="5"/>
  <c r="C13" i="5"/>
  <c r="D13" i="5"/>
  <c r="E13" i="5"/>
  <c r="F13" i="5" s="1"/>
  <c r="G13" i="5" s="1"/>
  <c r="B14" i="5"/>
  <c r="C14" i="5"/>
  <c r="D14" i="5"/>
  <c r="E14" i="5"/>
  <c r="F14" i="5" s="1"/>
  <c r="G14" i="5" s="1"/>
  <c r="B15" i="5"/>
  <c r="C15" i="5"/>
  <c r="D15" i="5"/>
  <c r="E15" i="5"/>
  <c r="F15" i="5" s="1"/>
  <c r="G15" i="5" s="1"/>
  <c r="B16" i="5"/>
  <c r="C16" i="5"/>
  <c r="D16" i="5"/>
  <c r="E16" i="5"/>
  <c r="F16" i="5" s="1"/>
  <c r="G16" i="5" s="1"/>
  <c r="B17" i="5"/>
  <c r="C17" i="5"/>
  <c r="D17" i="5"/>
  <c r="E17" i="5"/>
  <c r="F17" i="5" s="1"/>
  <c r="G17" i="5" s="1"/>
  <c r="B18" i="5"/>
  <c r="C18" i="5"/>
  <c r="D18" i="5"/>
  <c r="E18" i="5"/>
  <c r="F18" i="5" s="1"/>
  <c r="G18" i="5" s="1"/>
  <c r="B19" i="5"/>
  <c r="C19" i="5"/>
  <c r="D19" i="5"/>
  <c r="E19" i="5"/>
  <c r="F19" i="5" s="1"/>
  <c r="G19" i="5" s="1"/>
  <c r="B20" i="5"/>
  <c r="C20" i="5"/>
  <c r="D20" i="5"/>
  <c r="E20" i="5"/>
  <c r="F20" i="5" s="1"/>
  <c r="G20" i="5" s="1"/>
  <c r="B21" i="5"/>
  <c r="C21" i="5"/>
  <c r="D21" i="5"/>
  <c r="E21" i="5"/>
  <c r="F21" i="5" s="1"/>
  <c r="G21" i="5" s="1"/>
  <c r="B22" i="5"/>
  <c r="C22" i="5"/>
  <c r="D22" i="5"/>
  <c r="E22" i="5"/>
  <c r="F22" i="5" s="1"/>
  <c r="G22" i="5" s="1"/>
  <c r="B23" i="5"/>
  <c r="C23" i="5"/>
  <c r="D23" i="5"/>
  <c r="E23" i="5"/>
  <c r="F23" i="5" s="1"/>
  <c r="G23" i="5" s="1"/>
  <c r="B24" i="5"/>
  <c r="C24" i="5"/>
  <c r="D24" i="5"/>
  <c r="E24" i="5"/>
  <c r="F24" i="5" s="1"/>
  <c r="G24" i="5" s="1"/>
  <c r="B25" i="5"/>
  <c r="C25" i="5"/>
  <c r="D25" i="5"/>
  <c r="E25" i="5"/>
  <c r="F25" i="5" s="1"/>
  <c r="G25" i="5" s="1"/>
  <c r="B26" i="5"/>
  <c r="C26" i="5"/>
  <c r="D26" i="5"/>
  <c r="E26" i="5"/>
  <c r="F26" i="5" s="1"/>
  <c r="G26" i="5" s="1"/>
  <c r="B27" i="5"/>
  <c r="C27" i="5"/>
  <c r="D27" i="5"/>
  <c r="E27" i="5"/>
  <c r="F27" i="5" s="1"/>
  <c r="G27" i="5" s="1"/>
  <c r="B28" i="5"/>
  <c r="C28" i="5"/>
  <c r="D28" i="5"/>
  <c r="E28" i="5"/>
  <c r="F28" i="5" s="1"/>
  <c r="G28" i="5" s="1"/>
  <c r="B29" i="5"/>
  <c r="C29" i="5"/>
  <c r="D29" i="5"/>
  <c r="E29" i="5"/>
  <c r="F29" i="5" s="1"/>
  <c r="G29" i="5" s="1"/>
  <c r="B30" i="5"/>
  <c r="C30" i="5"/>
  <c r="D30" i="5"/>
  <c r="E30" i="5"/>
  <c r="F30" i="5" s="1"/>
  <c r="G30" i="5" s="1"/>
  <c r="B31" i="5"/>
  <c r="C31" i="5"/>
  <c r="D31" i="5"/>
  <c r="E31" i="5"/>
  <c r="F31" i="5" s="1"/>
  <c r="G31" i="5" s="1"/>
  <c r="B32" i="5"/>
  <c r="C32" i="5"/>
  <c r="D32" i="5"/>
  <c r="E32" i="5"/>
  <c r="F32" i="5" s="1"/>
  <c r="G32" i="5" s="1"/>
  <c r="B33" i="5"/>
  <c r="C33" i="5"/>
  <c r="D33" i="5"/>
  <c r="E33" i="5"/>
  <c r="F33" i="5" s="1"/>
  <c r="G33" i="5" s="1"/>
  <c r="B34" i="5"/>
  <c r="C34" i="5"/>
  <c r="D34" i="5"/>
  <c r="E34" i="5"/>
  <c r="F34" i="5" s="1"/>
  <c r="G34" i="5" s="1"/>
  <c r="B35" i="5"/>
  <c r="C35" i="5"/>
  <c r="D35" i="5"/>
  <c r="E35" i="5"/>
  <c r="F35" i="5" s="1"/>
  <c r="G35" i="5" s="1"/>
  <c r="B36" i="5"/>
  <c r="C36" i="5"/>
  <c r="D36" i="5"/>
  <c r="E36" i="5"/>
  <c r="F36" i="5" s="1"/>
  <c r="G36" i="5" s="1"/>
  <c r="B37" i="5"/>
  <c r="C37" i="5"/>
  <c r="D37" i="5"/>
  <c r="E37" i="5"/>
  <c r="F37" i="5" s="1"/>
  <c r="G37" i="5" s="1"/>
  <c r="B38" i="5"/>
  <c r="C38" i="5"/>
  <c r="D38" i="5"/>
  <c r="E38" i="5"/>
  <c r="F38" i="5" s="1"/>
  <c r="G38" i="5" s="1"/>
  <c r="B39" i="5"/>
  <c r="C39" i="5"/>
  <c r="D39" i="5"/>
  <c r="E39" i="5"/>
  <c r="F39" i="5" s="1"/>
  <c r="G39" i="5" s="1"/>
  <c r="B40" i="5"/>
  <c r="C40" i="5"/>
  <c r="D40" i="5"/>
  <c r="E40" i="5"/>
  <c r="F40" i="5" s="1"/>
  <c r="G40" i="5" s="1"/>
  <c r="B41" i="5"/>
  <c r="C41" i="5"/>
  <c r="D41" i="5"/>
  <c r="E41" i="5"/>
  <c r="F41" i="5" s="1"/>
  <c r="G41" i="5" s="1"/>
  <c r="B42" i="5"/>
  <c r="C42" i="5"/>
  <c r="D42" i="5"/>
  <c r="E42" i="5"/>
  <c r="F42" i="5" s="1"/>
  <c r="G42" i="5" s="1"/>
  <c r="B43" i="5"/>
  <c r="C43" i="5"/>
  <c r="D43" i="5"/>
  <c r="E43" i="5"/>
  <c r="F43" i="5" s="1"/>
  <c r="G43" i="5" s="1"/>
  <c r="B44" i="5"/>
  <c r="C44" i="5"/>
  <c r="D44" i="5"/>
  <c r="E44" i="5"/>
  <c r="F44" i="5" s="1"/>
  <c r="G44" i="5" s="1"/>
  <c r="B45" i="5"/>
  <c r="C45" i="5"/>
  <c r="D45" i="5"/>
  <c r="E45" i="5"/>
  <c r="F45" i="5" s="1"/>
  <c r="G45" i="5" s="1"/>
  <c r="B46" i="5"/>
  <c r="C46" i="5"/>
  <c r="D46" i="5"/>
  <c r="E46" i="5"/>
  <c r="F46" i="5" s="1"/>
  <c r="G46" i="5" s="1"/>
  <c r="B47" i="5"/>
  <c r="C47" i="5"/>
  <c r="D47" i="5"/>
  <c r="E47" i="5"/>
  <c r="F47" i="5" s="1"/>
  <c r="G47" i="5" s="1"/>
  <c r="B48" i="5"/>
  <c r="C48" i="5"/>
  <c r="D48" i="5"/>
  <c r="E48" i="5"/>
  <c r="F48" i="5" s="1"/>
  <c r="G48" i="5" s="1"/>
  <c r="B49" i="5"/>
  <c r="C49" i="5"/>
  <c r="D49" i="5"/>
  <c r="E49" i="5"/>
  <c r="F49" i="5" s="1"/>
  <c r="G49" i="5" s="1"/>
  <c r="B50" i="5"/>
  <c r="C50" i="5"/>
  <c r="D50" i="5"/>
  <c r="E50" i="5"/>
  <c r="F50" i="5" s="1"/>
  <c r="G50" i="5" s="1"/>
  <c r="B51" i="5"/>
  <c r="C51" i="5"/>
  <c r="D51" i="5"/>
  <c r="E51" i="5"/>
  <c r="F51" i="5" s="1"/>
  <c r="G51" i="5" s="1"/>
  <c r="B52" i="5"/>
  <c r="C52" i="5"/>
  <c r="D52" i="5"/>
  <c r="E52" i="5"/>
  <c r="F52" i="5" s="1"/>
  <c r="G52" i="5" s="1"/>
  <c r="B53" i="5"/>
  <c r="C53" i="5"/>
  <c r="D53" i="5"/>
  <c r="E53" i="5"/>
  <c r="F53" i="5" s="1"/>
  <c r="G53" i="5" s="1"/>
  <c r="B54" i="5"/>
  <c r="C54" i="5"/>
  <c r="D54" i="5"/>
  <c r="E54" i="5"/>
  <c r="F54" i="5" s="1"/>
  <c r="G54" i="5" s="1"/>
  <c r="B55" i="5"/>
  <c r="C55" i="5"/>
  <c r="D55" i="5"/>
  <c r="E55" i="5"/>
  <c r="F55" i="5" s="1"/>
  <c r="G55" i="5" s="1"/>
  <c r="B56" i="5"/>
  <c r="C56" i="5"/>
  <c r="D56" i="5"/>
  <c r="E56" i="5"/>
  <c r="F56" i="5" s="1"/>
  <c r="G56" i="5" s="1"/>
  <c r="B57" i="5"/>
  <c r="C57" i="5"/>
  <c r="D57" i="5"/>
  <c r="E57" i="5"/>
  <c r="F57" i="5" s="1"/>
  <c r="G57" i="5" s="1"/>
  <c r="B58" i="5"/>
  <c r="C58" i="5"/>
  <c r="D58" i="5"/>
  <c r="E58" i="5"/>
  <c r="F58" i="5" s="1"/>
  <c r="G58" i="5" s="1"/>
  <c r="B59" i="5"/>
  <c r="C59" i="5"/>
  <c r="D59" i="5"/>
  <c r="E59" i="5"/>
  <c r="F59" i="5" s="1"/>
  <c r="G59" i="5" s="1"/>
  <c r="B60" i="5"/>
  <c r="C60" i="5"/>
  <c r="D60" i="5"/>
  <c r="E60" i="5"/>
  <c r="F60" i="5" s="1"/>
  <c r="G60" i="5" s="1"/>
  <c r="B61" i="5"/>
  <c r="C61" i="5"/>
  <c r="D61" i="5"/>
  <c r="E61" i="5"/>
  <c r="F61" i="5" s="1"/>
  <c r="G61" i="5" s="1"/>
  <c r="B62" i="5"/>
  <c r="C62" i="5"/>
  <c r="D62" i="5"/>
  <c r="E62" i="5"/>
  <c r="F62" i="5" s="1"/>
  <c r="G62" i="5" s="1"/>
  <c r="B63" i="5"/>
  <c r="C63" i="5"/>
  <c r="D63" i="5"/>
  <c r="E63" i="5"/>
  <c r="F63" i="5" s="1"/>
  <c r="G63" i="5" s="1"/>
  <c r="B64" i="5"/>
  <c r="C64" i="5"/>
  <c r="D64" i="5"/>
  <c r="E64" i="5"/>
  <c r="F64" i="5" s="1"/>
  <c r="G64" i="5" s="1"/>
  <c r="B65" i="5"/>
  <c r="C65" i="5"/>
  <c r="D65" i="5"/>
  <c r="E65" i="5"/>
  <c r="F65" i="5" s="1"/>
  <c r="G65" i="5" s="1"/>
  <c r="B66" i="5"/>
  <c r="C66" i="5"/>
  <c r="D66" i="5"/>
  <c r="E66" i="5"/>
  <c r="F66" i="5" s="1"/>
  <c r="G66" i="5" s="1"/>
  <c r="B67" i="5"/>
  <c r="C67" i="5"/>
  <c r="D67" i="5"/>
  <c r="E67" i="5"/>
  <c r="F67" i="5" s="1"/>
  <c r="G67" i="5" s="1"/>
  <c r="B68" i="5"/>
  <c r="C68" i="5"/>
  <c r="D68" i="5"/>
  <c r="E68" i="5"/>
  <c r="F68" i="5" s="1"/>
  <c r="G68" i="5" s="1"/>
  <c r="B69" i="5"/>
  <c r="C69" i="5"/>
  <c r="D69" i="5"/>
  <c r="E69" i="5"/>
  <c r="F69" i="5" s="1"/>
  <c r="G69" i="5" s="1"/>
  <c r="B70" i="5"/>
  <c r="C70" i="5"/>
  <c r="D70" i="5"/>
  <c r="E70" i="5"/>
  <c r="F70" i="5" s="1"/>
  <c r="G70" i="5" s="1"/>
  <c r="B71" i="5"/>
  <c r="C71" i="5"/>
  <c r="D71" i="5"/>
  <c r="E71" i="5"/>
  <c r="F71" i="5" s="1"/>
  <c r="G71" i="5" s="1"/>
  <c r="B72" i="5"/>
  <c r="C72" i="5"/>
  <c r="D72" i="5"/>
  <c r="E72" i="5"/>
  <c r="F72" i="5" s="1"/>
  <c r="G72" i="5" s="1"/>
  <c r="B73" i="5"/>
  <c r="C73" i="5"/>
  <c r="D73" i="5"/>
  <c r="E73" i="5"/>
  <c r="F73" i="5" s="1"/>
  <c r="G73" i="5" s="1"/>
  <c r="B74" i="5"/>
  <c r="C74" i="5"/>
  <c r="D74" i="5"/>
  <c r="E74" i="5"/>
  <c r="F74" i="5" s="1"/>
  <c r="G74" i="5" s="1"/>
  <c r="B75" i="5"/>
  <c r="C75" i="5"/>
  <c r="D75" i="5"/>
  <c r="E75" i="5"/>
  <c r="F75" i="5" s="1"/>
  <c r="G75" i="5" s="1"/>
  <c r="B76" i="5"/>
  <c r="C76" i="5"/>
  <c r="D76" i="5"/>
  <c r="E76" i="5"/>
  <c r="F76" i="5" s="1"/>
  <c r="G76" i="5" s="1"/>
  <c r="B77" i="5"/>
  <c r="C77" i="5"/>
  <c r="D77" i="5"/>
  <c r="E77" i="5"/>
  <c r="F77" i="5" s="1"/>
  <c r="G77" i="5" s="1"/>
  <c r="B78" i="5"/>
  <c r="C78" i="5"/>
  <c r="D78" i="5"/>
  <c r="E78" i="5"/>
  <c r="F78" i="5" s="1"/>
  <c r="G78" i="5" s="1"/>
  <c r="B79" i="5"/>
  <c r="C79" i="5"/>
  <c r="D79" i="5"/>
  <c r="E79" i="5"/>
  <c r="F79" i="5" s="1"/>
  <c r="G79" i="5" s="1"/>
  <c r="B80" i="5"/>
  <c r="C80" i="5"/>
  <c r="D80" i="5"/>
  <c r="E80" i="5"/>
  <c r="F80" i="5" s="1"/>
  <c r="G80" i="5" s="1"/>
  <c r="B81" i="5"/>
  <c r="C81" i="5"/>
  <c r="D81" i="5"/>
  <c r="E81" i="5"/>
  <c r="F81" i="5" s="1"/>
  <c r="G81" i="5" s="1"/>
  <c r="B82" i="5"/>
  <c r="C82" i="5"/>
  <c r="D82" i="5"/>
  <c r="E82" i="5"/>
  <c r="F82" i="5" s="1"/>
  <c r="G82" i="5" s="1"/>
  <c r="B83" i="5"/>
  <c r="C83" i="5"/>
  <c r="D83" i="5"/>
  <c r="E83" i="5"/>
  <c r="F83" i="5" s="1"/>
  <c r="G83" i="5" s="1"/>
  <c r="B84" i="5"/>
  <c r="C84" i="5"/>
  <c r="D84" i="5"/>
  <c r="E84" i="5"/>
  <c r="F84" i="5" s="1"/>
  <c r="G84" i="5" s="1"/>
  <c r="B85" i="5"/>
  <c r="C85" i="5"/>
  <c r="D85" i="5"/>
  <c r="E85" i="5"/>
  <c r="F85" i="5" s="1"/>
  <c r="G85" i="5" s="1"/>
  <c r="B86" i="5"/>
  <c r="C86" i="5"/>
  <c r="D86" i="5"/>
  <c r="E86" i="5"/>
  <c r="F86" i="5" s="1"/>
  <c r="G86" i="5" s="1"/>
  <c r="B87" i="5"/>
  <c r="C87" i="5"/>
  <c r="D87" i="5"/>
  <c r="E87" i="5"/>
  <c r="F87" i="5" s="1"/>
  <c r="G87" i="5" s="1"/>
  <c r="B88" i="5"/>
  <c r="C88" i="5"/>
  <c r="D88" i="5"/>
  <c r="E88" i="5"/>
  <c r="F88" i="5" s="1"/>
  <c r="G88" i="5" s="1"/>
  <c r="B89" i="5"/>
  <c r="C89" i="5"/>
  <c r="D89" i="5"/>
  <c r="E89" i="5"/>
  <c r="F89" i="5" s="1"/>
  <c r="G89" i="5" s="1"/>
  <c r="B90" i="5"/>
  <c r="C90" i="5"/>
  <c r="D90" i="5"/>
  <c r="E90" i="5"/>
  <c r="F90" i="5" s="1"/>
  <c r="G90" i="5" s="1"/>
  <c r="B91" i="5"/>
  <c r="C91" i="5"/>
  <c r="D91" i="5"/>
  <c r="E91" i="5"/>
  <c r="F91" i="5" s="1"/>
  <c r="G91" i="5" s="1"/>
  <c r="B92" i="5"/>
  <c r="C92" i="5"/>
  <c r="D92" i="5"/>
  <c r="E92" i="5"/>
  <c r="F92" i="5" s="1"/>
  <c r="G92" i="5" s="1"/>
  <c r="B93" i="5"/>
  <c r="C93" i="5"/>
  <c r="D93" i="5"/>
  <c r="E93" i="5"/>
  <c r="F93" i="5" s="1"/>
  <c r="G93" i="5" s="1"/>
  <c r="B94" i="5"/>
  <c r="C94" i="5"/>
  <c r="D94" i="5"/>
  <c r="E94" i="5"/>
  <c r="F94" i="5" s="1"/>
  <c r="G94" i="5" s="1"/>
  <c r="B95" i="5"/>
  <c r="C95" i="5"/>
  <c r="D95" i="5"/>
  <c r="E95" i="5"/>
  <c r="F95" i="5" s="1"/>
  <c r="G95" i="5" s="1"/>
  <c r="B96" i="5"/>
  <c r="C96" i="5"/>
  <c r="D96" i="5"/>
  <c r="E96" i="5"/>
  <c r="F96" i="5" s="1"/>
  <c r="G96" i="5" s="1"/>
  <c r="B97" i="5"/>
  <c r="C97" i="5"/>
  <c r="D97" i="5"/>
  <c r="E97" i="5"/>
  <c r="F97" i="5" s="1"/>
  <c r="G97" i="5" s="1"/>
  <c r="B98" i="5"/>
  <c r="C98" i="5"/>
  <c r="D98" i="5"/>
  <c r="E98" i="5"/>
  <c r="F98" i="5" s="1"/>
  <c r="G98" i="5" s="1"/>
  <c r="B99" i="5"/>
  <c r="C99" i="5"/>
  <c r="D99" i="5"/>
  <c r="E99" i="5"/>
  <c r="F99" i="5" s="1"/>
  <c r="G99" i="5" s="1"/>
  <c r="B100" i="5"/>
  <c r="C100" i="5"/>
  <c r="D100" i="5"/>
  <c r="E100" i="5"/>
  <c r="F100" i="5" s="1"/>
  <c r="G100" i="5" s="1"/>
  <c r="B3" i="5"/>
  <c r="C3" i="5"/>
  <c r="D3" i="5"/>
  <c r="E3" i="5"/>
  <c r="F3" i="5" s="1"/>
  <c r="G3" i="5" s="1"/>
  <c r="D2" i="5"/>
  <c r="C2" i="5"/>
  <c r="W4" i="8"/>
  <c r="W5" i="8"/>
  <c r="W6" i="8"/>
  <c r="W7" i="8"/>
  <c r="W8" i="8"/>
  <c r="W9" i="8"/>
  <c r="W10" i="8"/>
  <c r="W11" i="8"/>
  <c r="W12" i="8"/>
  <c r="W13" i="8"/>
  <c r="W14" i="8"/>
  <c r="W15" i="8"/>
  <c r="W16" i="8"/>
  <c r="W17" i="8"/>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56" i="8"/>
  <c r="W57" i="8"/>
  <c r="W58" i="8"/>
  <c r="W59" i="8"/>
  <c r="W60" i="8"/>
  <c r="W61" i="8"/>
  <c r="W62" i="8"/>
  <c r="W63" i="8"/>
  <c r="W64" i="8"/>
  <c r="W66" i="8"/>
  <c r="W67" i="8"/>
  <c r="W68" i="8"/>
  <c r="W69" i="8"/>
  <c r="W70" i="8"/>
  <c r="W71" i="8"/>
  <c r="W72" i="8"/>
  <c r="W73" i="8"/>
  <c r="W74" i="8"/>
  <c r="W75" i="8"/>
  <c r="W76" i="8"/>
  <c r="W77" i="8"/>
  <c r="W78" i="8"/>
  <c r="W79" i="8"/>
  <c r="W80" i="8"/>
  <c r="W81" i="8"/>
  <c r="W82" i="8"/>
  <c r="W83" i="8"/>
  <c r="W84" i="8"/>
  <c r="W85" i="8"/>
  <c r="W86" i="8"/>
  <c r="W87" i="8"/>
  <c r="W88" i="8"/>
  <c r="W89" i="8"/>
  <c r="W90" i="8"/>
  <c r="W91" i="8"/>
  <c r="W92" i="8"/>
  <c r="W93" i="8"/>
  <c r="W94" i="8"/>
  <c r="W95" i="8"/>
  <c r="W96" i="8"/>
  <c r="W97" i="8"/>
  <c r="W98" i="8"/>
  <c r="W99" i="8"/>
  <c r="W100" i="8"/>
  <c r="W101" i="8"/>
  <c r="W102" i="8"/>
  <c r="W103" i="8"/>
  <c r="W104" i="8"/>
  <c r="W105" i="8"/>
  <c r="W106" i="8"/>
  <c r="W107" i="8"/>
  <c r="W108" i="8"/>
  <c r="W109" i="8"/>
  <c r="W110" i="8"/>
  <c r="W3" i="8"/>
  <c r="X5" i="8"/>
  <c r="Y5" i="8"/>
  <c r="X6" i="8"/>
  <c r="Y6" i="8"/>
  <c r="X7" i="8"/>
  <c r="Y7" i="8"/>
  <c r="X8" i="8"/>
  <c r="Y8" i="8"/>
  <c r="X9" i="8"/>
  <c r="Y9" i="8"/>
  <c r="X10" i="8"/>
  <c r="Y10" i="8"/>
  <c r="X11" i="8"/>
  <c r="Y11" i="8"/>
  <c r="X12" i="8"/>
  <c r="Y12" i="8"/>
  <c r="X13" i="8"/>
  <c r="Y13" i="8"/>
  <c r="X14" i="8"/>
  <c r="Y14" i="8"/>
  <c r="X15" i="8"/>
  <c r="Y15" i="8"/>
  <c r="X16" i="8"/>
  <c r="Y16" i="8"/>
  <c r="X17" i="8"/>
  <c r="Y17" i="8"/>
  <c r="X18" i="8"/>
  <c r="Y18" i="8"/>
  <c r="X19" i="8"/>
  <c r="Y19" i="8"/>
  <c r="X20" i="8"/>
  <c r="Y20" i="8"/>
  <c r="X21" i="8"/>
  <c r="Y21" i="8"/>
  <c r="X22" i="8"/>
  <c r="Y22" i="8"/>
  <c r="X23" i="8"/>
  <c r="Y23" i="8"/>
  <c r="X24" i="8"/>
  <c r="Y24" i="8"/>
  <c r="X25" i="8"/>
  <c r="Y25" i="8"/>
  <c r="X26" i="8"/>
  <c r="Y26" i="8"/>
  <c r="X27" i="8"/>
  <c r="Y27" i="8"/>
  <c r="X28" i="8"/>
  <c r="Y28" i="8"/>
  <c r="X29" i="8"/>
  <c r="Y29" i="8"/>
  <c r="X30" i="8"/>
  <c r="Y30" i="8"/>
  <c r="X31" i="8"/>
  <c r="Y31" i="8"/>
  <c r="X32" i="8"/>
  <c r="Y32" i="8"/>
  <c r="X33" i="8"/>
  <c r="Y33" i="8"/>
  <c r="X34" i="8"/>
  <c r="Y34" i="8"/>
  <c r="X35" i="8"/>
  <c r="Y35" i="8"/>
  <c r="X36" i="8"/>
  <c r="Y36" i="8"/>
  <c r="X37" i="8"/>
  <c r="Y37" i="8"/>
  <c r="X38" i="8"/>
  <c r="Y38" i="8"/>
  <c r="X39" i="8"/>
  <c r="Y39" i="8"/>
  <c r="X40" i="8"/>
  <c r="Y40" i="8"/>
  <c r="X41" i="8"/>
  <c r="Y41" i="8"/>
  <c r="X42" i="8"/>
  <c r="Y42" i="8"/>
  <c r="X43" i="8"/>
  <c r="Y43" i="8"/>
  <c r="X44" i="8"/>
  <c r="Y44" i="8"/>
  <c r="X45" i="8"/>
  <c r="Y45" i="8"/>
  <c r="X46" i="8"/>
  <c r="Y46" i="8"/>
  <c r="X47" i="8"/>
  <c r="Y47" i="8"/>
  <c r="X48" i="8"/>
  <c r="Y48" i="8"/>
  <c r="X49" i="8"/>
  <c r="Y49" i="8"/>
  <c r="X50" i="8"/>
  <c r="Y50" i="8"/>
  <c r="X51" i="8"/>
  <c r="Y51" i="8"/>
  <c r="X52" i="8"/>
  <c r="Y52" i="8"/>
  <c r="X53" i="8"/>
  <c r="Y53" i="8"/>
  <c r="X54" i="8"/>
  <c r="Y54" i="8"/>
  <c r="X55" i="8"/>
  <c r="Y55" i="8"/>
  <c r="X56" i="8"/>
  <c r="Y56" i="8"/>
  <c r="X57" i="8"/>
  <c r="Y57" i="8"/>
  <c r="X58" i="8"/>
  <c r="Y58" i="8"/>
  <c r="X59" i="8"/>
  <c r="Y59" i="8"/>
  <c r="X60" i="8"/>
  <c r="Y60" i="8"/>
  <c r="X61" i="8"/>
  <c r="Y61" i="8"/>
  <c r="X62" i="8"/>
  <c r="Y62" i="8"/>
  <c r="X63" i="8"/>
  <c r="Y63" i="8"/>
  <c r="X64" i="8"/>
  <c r="Y64" i="8"/>
  <c r="X66" i="8"/>
  <c r="Y66" i="8"/>
  <c r="X67" i="8"/>
  <c r="Y67" i="8"/>
  <c r="X68" i="8"/>
  <c r="Y68" i="8"/>
  <c r="X69" i="8"/>
  <c r="Y69" i="8"/>
  <c r="X70" i="8"/>
  <c r="Y70" i="8"/>
  <c r="X71" i="8"/>
  <c r="Y71" i="8"/>
  <c r="X72" i="8"/>
  <c r="Y72" i="8"/>
  <c r="X73" i="8"/>
  <c r="Y73" i="8"/>
  <c r="X74" i="8"/>
  <c r="Y74" i="8"/>
  <c r="X75" i="8"/>
  <c r="Y75" i="8"/>
  <c r="X76" i="8"/>
  <c r="Y76" i="8"/>
  <c r="X77" i="8"/>
  <c r="Y77" i="8"/>
  <c r="X78" i="8"/>
  <c r="Y78" i="8"/>
  <c r="X79" i="8"/>
  <c r="Y79" i="8"/>
  <c r="X80" i="8"/>
  <c r="Y80" i="8"/>
  <c r="X81" i="8"/>
  <c r="Y81" i="8"/>
  <c r="X82" i="8"/>
  <c r="Y82" i="8"/>
  <c r="X83" i="8"/>
  <c r="Y83" i="8"/>
  <c r="X84" i="8"/>
  <c r="Y84" i="8"/>
  <c r="X85" i="8"/>
  <c r="Y85" i="8"/>
  <c r="X86" i="8"/>
  <c r="Y86" i="8"/>
  <c r="X87" i="8"/>
  <c r="Y87" i="8"/>
  <c r="X88" i="8"/>
  <c r="Y88" i="8"/>
  <c r="X89" i="8"/>
  <c r="Y89" i="8"/>
  <c r="X90" i="8"/>
  <c r="Y90" i="8"/>
  <c r="X91" i="8"/>
  <c r="Y91" i="8"/>
  <c r="X92" i="8"/>
  <c r="Y92" i="8"/>
  <c r="X93" i="8"/>
  <c r="Y93" i="8"/>
  <c r="X94" i="8"/>
  <c r="Y94" i="8"/>
  <c r="X95" i="8"/>
  <c r="Y95" i="8"/>
  <c r="X96" i="8"/>
  <c r="Y96" i="8"/>
  <c r="X97" i="8"/>
  <c r="Y97" i="8"/>
  <c r="X98" i="8"/>
  <c r="Y98" i="8"/>
  <c r="X99" i="8"/>
  <c r="Y99" i="8"/>
  <c r="X100" i="8"/>
  <c r="Y100" i="8"/>
  <c r="X101" i="8"/>
  <c r="Y101" i="8"/>
  <c r="X102" i="8"/>
  <c r="Y102" i="8"/>
  <c r="X103" i="8"/>
  <c r="Y103" i="8"/>
  <c r="X104" i="8"/>
  <c r="Y104" i="8"/>
  <c r="X105" i="8"/>
  <c r="Y105" i="8"/>
  <c r="X106" i="8"/>
  <c r="Y106" i="8"/>
  <c r="X107" i="8"/>
  <c r="Y107" i="8"/>
  <c r="X108" i="8"/>
  <c r="Y108" i="8"/>
  <c r="X109" i="8"/>
  <c r="Y109" i="8"/>
  <c r="X110" i="8"/>
  <c r="Y110" i="8"/>
  <c r="X4" i="8"/>
  <c r="Y4" i="8"/>
  <c r="X3" i="8"/>
  <c r="Q110" i="8" l="1"/>
  <c r="R110" i="8" s="1"/>
  <c r="Z110" i="8"/>
  <c r="AA110" i="8" s="1"/>
  <c r="V109" i="8"/>
  <c r="Z109" i="8"/>
  <c r="AA109" i="8" s="1"/>
  <c r="Q108" i="8"/>
  <c r="U108" i="8" s="1"/>
  <c r="V108" i="8" s="1"/>
  <c r="Z108" i="8"/>
  <c r="AA108" i="8" s="1"/>
  <c r="Q107" i="8"/>
  <c r="R107" i="8" s="1"/>
  <c r="Z107" i="8"/>
  <c r="AA107" i="8" s="1"/>
  <c r="Q106" i="8"/>
  <c r="R106" i="8" s="1"/>
  <c r="Z106" i="8"/>
  <c r="AA106" i="8" s="1"/>
  <c r="Q105" i="8"/>
  <c r="U105" i="8" s="1"/>
  <c r="V105" i="8" s="1"/>
  <c r="Z105" i="8"/>
  <c r="AA105" i="8" s="1"/>
  <c r="Q104" i="8"/>
  <c r="R104" i="8" s="1"/>
  <c r="Z104" i="8"/>
  <c r="AA104" i="8" s="1"/>
  <c r="Q103" i="8"/>
  <c r="U103" i="8" s="1"/>
  <c r="V103" i="8" s="1"/>
  <c r="Z103" i="8"/>
  <c r="AA103" i="8" s="1"/>
  <c r="Q102" i="8"/>
  <c r="U102" i="8" s="1"/>
  <c r="V102" i="8" s="1"/>
  <c r="Z102" i="8"/>
  <c r="AA102" i="8" s="1"/>
  <c r="Q101" i="8"/>
  <c r="U101" i="8" s="1"/>
  <c r="V101" i="8" s="1"/>
  <c r="Z101" i="8"/>
  <c r="AA101" i="8" s="1"/>
  <c r="Q100" i="8"/>
  <c r="U100" i="8" s="1"/>
  <c r="V100" i="8" s="1"/>
  <c r="Z100" i="8"/>
  <c r="AA100" i="8" s="1"/>
  <c r="Q99" i="8"/>
  <c r="U99" i="8" s="1"/>
  <c r="V99" i="8" s="1"/>
  <c r="Z99" i="8"/>
  <c r="AA99" i="8" s="1"/>
  <c r="Q98" i="8"/>
  <c r="U98" i="8" s="1"/>
  <c r="V98" i="8" s="1"/>
  <c r="Z98" i="8"/>
  <c r="AA98" i="8" s="1"/>
  <c r="Q97" i="8"/>
  <c r="U97" i="8" s="1"/>
  <c r="V97" i="8" s="1"/>
  <c r="Z97" i="8"/>
  <c r="AA97" i="8" s="1"/>
  <c r="Q96" i="8"/>
  <c r="U96" i="8" s="1"/>
  <c r="V96" i="8" s="1"/>
  <c r="Z96" i="8"/>
  <c r="AA96" i="8" s="1"/>
  <c r="Q95" i="8"/>
  <c r="U95" i="8" s="1"/>
  <c r="V95" i="8" s="1"/>
  <c r="Z95" i="8"/>
  <c r="AA95" i="8" s="1"/>
  <c r="Q94" i="8"/>
  <c r="U94" i="8" s="1"/>
  <c r="V94" i="8" s="1"/>
  <c r="Z94" i="8"/>
  <c r="AA94" i="8" s="1"/>
  <c r="Q93" i="8"/>
  <c r="U93" i="8" s="1"/>
  <c r="V93" i="8" s="1"/>
  <c r="Z93" i="8"/>
  <c r="AA93" i="8" s="1"/>
  <c r="Q92" i="8"/>
  <c r="U92" i="8" s="1"/>
  <c r="V92" i="8" s="1"/>
  <c r="Z92" i="8"/>
  <c r="AA92" i="8" s="1"/>
  <c r="Q91" i="8"/>
  <c r="U91" i="8" s="1"/>
  <c r="V91" i="8" s="1"/>
  <c r="Z91" i="8"/>
  <c r="AA91" i="8" s="1"/>
  <c r="Q90" i="8"/>
  <c r="U90" i="8" s="1"/>
  <c r="V90" i="8" s="1"/>
  <c r="Z90" i="8"/>
  <c r="AA90" i="8" s="1"/>
  <c r="Q89" i="8"/>
  <c r="U89" i="8" s="1"/>
  <c r="V89" i="8" s="1"/>
  <c r="Z89" i="8"/>
  <c r="AA89" i="8" s="1"/>
  <c r="Q88" i="8"/>
  <c r="U88" i="8" s="1"/>
  <c r="V88" i="8" s="1"/>
  <c r="Z88" i="8"/>
  <c r="AA88" i="8" s="1"/>
  <c r="Q87" i="8"/>
  <c r="U87" i="8" s="1"/>
  <c r="V87" i="8" s="1"/>
  <c r="Z87" i="8"/>
  <c r="AA87" i="8" s="1"/>
  <c r="Q86" i="8"/>
  <c r="U86" i="8" s="1"/>
  <c r="V86" i="8" s="1"/>
  <c r="Z86" i="8"/>
  <c r="AA86" i="8" s="1"/>
  <c r="Q85" i="8"/>
  <c r="U85" i="8" s="1"/>
  <c r="V85" i="8" s="1"/>
  <c r="Z85" i="8"/>
  <c r="AA85" i="8" s="1"/>
  <c r="Q84" i="8"/>
  <c r="U84" i="8" s="1"/>
  <c r="V84" i="8" s="1"/>
  <c r="Z84" i="8"/>
  <c r="AA84" i="8" s="1"/>
  <c r="Q83" i="8"/>
  <c r="U83" i="8" s="1"/>
  <c r="V83" i="8" s="1"/>
  <c r="Z83" i="8"/>
  <c r="AA83" i="8" s="1"/>
  <c r="Q82" i="8"/>
  <c r="U82" i="8" s="1"/>
  <c r="V82" i="8" s="1"/>
  <c r="Z82" i="8"/>
  <c r="AA82" i="8" s="1"/>
  <c r="Q81" i="8"/>
  <c r="U81" i="8" s="1"/>
  <c r="V81" i="8" s="1"/>
  <c r="Z81" i="8"/>
  <c r="AA81" i="8" s="1"/>
  <c r="Q80" i="8"/>
  <c r="R80" i="8" s="1"/>
  <c r="Z80" i="8"/>
  <c r="AA80" i="8" s="1"/>
  <c r="U79" i="8"/>
  <c r="V79" i="8" s="1"/>
  <c r="Z79" i="8"/>
  <c r="AA79" i="8" s="1"/>
  <c r="Q78" i="8"/>
  <c r="U78" i="8" s="1"/>
  <c r="V78" i="8" s="1"/>
  <c r="Z78" i="8"/>
  <c r="AA78" i="8" s="1"/>
  <c r="Q77" i="8"/>
  <c r="U77" i="8" s="1"/>
  <c r="V77" i="8" s="1"/>
  <c r="Z77" i="8"/>
  <c r="AA77" i="8" s="1"/>
  <c r="Q76" i="8"/>
  <c r="U76" i="8" s="1"/>
  <c r="V76" i="8" s="1"/>
  <c r="Z76" i="8"/>
  <c r="AA76" i="8" s="1"/>
  <c r="Q75" i="8"/>
  <c r="U75" i="8" s="1"/>
  <c r="V75" i="8" s="1"/>
  <c r="Z75" i="8"/>
  <c r="AA75" i="8" s="1"/>
  <c r="Q74" i="8"/>
  <c r="U74" i="8" s="1"/>
  <c r="V74" i="8" s="1"/>
  <c r="Z74" i="8"/>
  <c r="AA74" i="8" s="1"/>
  <c r="Q73" i="8"/>
  <c r="U73" i="8" s="1"/>
  <c r="V73" i="8" s="1"/>
  <c r="Z73" i="8"/>
  <c r="AA73" i="8" s="1"/>
  <c r="Q72" i="8"/>
  <c r="R72" i="8" s="1"/>
  <c r="Z72" i="8"/>
  <c r="AA72" i="8" s="1"/>
  <c r="Q71" i="8"/>
  <c r="U71" i="8" s="1"/>
  <c r="V71" i="8" s="1"/>
  <c r="Z71" i="8"/>
  <c r="AA71" i="8" s="1"/>
  <c r="Q70" i="8"/>
  <c r="R70" i="8" s="1"/>
  <c r="Z70" i="8"/>
  <c r="AA70" i="8" s="1"/>
  <c r="Q69" i="8"/>
  <c r="U69" i="8" s="1"/>
  <c r="V69" i="8" s="1"/>
  <c r="Z69" i="8"/>
  <c r="AA69" i="8" s="1"/>
  <c r="Q68" i="8"/>
  <c r="U68" i="8" s="1"/>
  <c r="V68" i="8" s="1"/>
  <c r="Z68" i="8"/>
  <c r="AA68" i="8" s="1"/>
  <c r="Q67" i="8"/>
  <c r="U67" i="8" s="1"/>
  <c r="V67" i="8" s="1"/>
  <c r="Z67" i="8"/>
  <c r="AA67" i="8" s="1"/>
  <c r="Q66" i="8"/>
  <c r="U66" i="8" s="1"/>
  <c r="V66" i="8" s="1"/>
  <c r="Z66" i="8"/>
  <c r="AA66" i="8" s="1"/>
  <c r="Q64" i="8"/>
  <c r="U64" i="8" s="1"/>
  <c r="V64" i="8" s="1"/>
  <c r="Z64" i="8"/>
  <c r="AA64" i="8" s="1"/>
  <c r="Q63" i="8"/>
  <c r="R63" i="8" s="1"/>
  <c r="Z63" i="8"/>
  <c r="AA63" i="8" s="1"/>
  <c r="Q62" i="8"/>
  <c r="U62" i="8" s="1"/>
  <c r="V62" i="8" s="1"/>
  <c r="Z62" i="8"/>
  <c r="AA62" i="8" s="1"/>
  <c r="Q61" i="8"/>
  <c r="U61" i="8" s="1"/>
  <c r="V61" i="8" s="1"/>
  <c r="Z61" i="8"/>
  <c r="AA61" i="8" s="1"/>
  <c r="Q60" i="8"/>
  <c r="U60" i="8" s="1"/>
  <c r="V60" i="8" s="1"/>
  <c r="Z60" i="8"/>
  <c r="AA60" i="8" s="1"/>
  <c r="Q59" i="8"/>
  <c r="U59" i="8" s="1"/>
  <c r="V59" i="8" s="1"/>
  <c r="Z59" i="8"/>
  <c r="AA59" i="8" s="1"/>
  <c r="Q58" i="8"/>
  <c r="R58" i="8" s="1"/>
  <c r="Z58" i="8"/>
  <c r="AA58" i="8" s="1"/>
  <c r="Q57" i="8"/>
  <c r="U57" i="8" s="1"/>
  <c r="V57" i="8" s="1"/>
  <c r="Z57" i="8"/>
  <c r="AA57" i="8" s="1"/>
  <c r="Q56" i="8"/>
  <c r="U56" i="8" s="1"/>
  <c r="V56" i="8" s="1"/>
  <c r="Z56" i="8"/>
  <c r="AA56" i="8" s="1"/>
  <c r="Q55" i="8"/>
  <c r="U55" i="8" s="1"/>
  <c r="V55" i="8" s="1"/>
  <c r="Z55" i="8"/>
  <c r="AA55" i="8" s="1"/>
  <c r="Q54" i="8"/>
  <c r="U54" i="8" s="1"/>
  <c r="V54" i="8" s="1"/>
  <c r="Z54" i="8"/>
  <c r="AA54" i="8" s="1"/>
  <c r="Q53" i="8"/>
  <c r="U53" i="8" s="1"/>
  <c r="V53" i="8" s="1"/>
  <c r="Z53" i="8"/>
  <c r="AA53" i="8" s="1"/>
  <c r="Q52" i="8"/>
  <c r="U52" i="8" s="1"/>
  <c r="V52" i="8" s="1"/>
  <c r="Z52" i="8"/>
  <c r="AA52" i="8" s="1"/>
  <c r="Q51" i="8"/>
  <c r="U51" i="8" s="1"/>
  <c r="V51" i="8" s="1"/>
  <c r="Z51" i="8"/>
  <c r="AA51" i="8" s="1"/>
  <c r="Q50" i="8"/>
  <c r="R50" i="8" s="1"/>
  <c r="Z50" i="8"/>
  <c r="AA50" i="8" s="1"/>
  <c r="Q49" i="8"/>
  <c r="U49" i="8" s="1"/>
  <c r="V49" i="8" s="1"/>
  <c r="Z49" i="8"/>
  <c r="AA49" i="8" s="1"/>
  <c r="Q48" i="8"/>
  <c r="U48" i="8" s="1"/>
  <c r="V48" i="8" s="1"/>
  <c r="Z48" i="8"/>
  <c r="AA48" i="8" s="1"/>
  <c r="Q47" i="8"/>
  <c r="U47" i="8" s="1"/>
  <c r="V47" i="8" s="1"/>
  <c r="Z47" i="8"/>
  <c r="AA47" i="8" s="1"/>
  <c r="Q46" i="8"/>
  <c r="U46" i="8" s="1"/>
  <c r="V46" i="8" s="1"/>
  <c r="Z46" i="8"/>
  <c r="AA46" i="8" s="1"/>
  <c r="Q45" i="8"/>
  <c r="U45" i="8" s="1"/>
  <c r="V45" i="8" s="1"/>
  <c r="Z45" i="8"/>
  <c r="AA45" i="8" s="1"/>
  <c r="Q44" i="8"/>
  <c r="R44" i="8" s="1"/>
  <c r="Z44" i="8"/>
  <c r="AA44" i="8" s="1"/>
  <c r="Q43" i="8"/>
  <c r="U43" i="8" s="1"/>
  <c r="V43" i="8" s="1"/>
  <c r="Z43" i="8"/>
  <c r="AA43" i="8" s="1"/>
  <c r="Q42" i="8"/>
  <c r="U42" i="8" s="1"/>
  <c r="V42" i="8" s="1"/>
  <c r="Z42" i="8"/>
  <c r="AA42" i="8" s="1"/>
  <c r="Q41" i="8"/>
  <c r="R41" i="8" s="1"/>
  <c r="Z41" i="8"/>
  <c r="AA41" i="8" s="1"/>
  <c r="Q40" i="8"/>
  <c r="U40" i="8" s="1"/>
  <c r="V40" i="8" s="1"/>
  <c r="Z40" i="8"/>
  <c r="AA40" i="8" s="1"/>
  <c r="Q39" i="8"/>
  <c r="U39" i="8" s="1"/>
  <c r="V39" i="8" s="1"/>
  <c r="Z39" i="8"/>
  <c r="AA39" i="8" s="1"/>
  <c r="Q38" i="8"/>
  <c r="U38" i="8" s="1"/>
  <c r="V38" i="8" s="1"/>
  <c r="Z38" i="8"/>
  <c r="AA38" i="8" s="1"/>
  <c r="Q37" i="8"/>
  <c r="U37" i="8" s="1"/>
  <c r="V37" i="8" s="1"/>
  <c r="Z37" i="8"/>
  <c r="AA37" i="8" s="1"/>
  <c r="Q36" i="8"/>
  <c r="R36" i="8" s="1"/>
  <c r="Z36" i="8"/>
  <c r="AA36" i="8" s="1"/>
  <c r="Q35" i="8"/>
  <c r="U35" i="8" s="1"/>
  <c r="V35" i="8" s="1"/>
  <c r="Z35" i="8"/>
  <c r="AA35" i="8" s="1"/>
  <c r="Q34" i="8"/>
  <c r="U34" i="8" s="1"/>
  <c r="V34" i="8" s="1"/>
  <c r="Z34" i="8"/>
  <c r="AA34" i="8" s="1"/>
  <c r="Q33" i="8"/>
  <c r="R33" i="8" s="1"/>
  <c r="Z33" i="8"/>
  <c r="AA33" i="8" s="1"/>
  <c r="Q32" i="8"/>
  <c r="U32" i="8" s="1"/>
  <c r="V32" i="8" s="1"/>
  <c r="Z32" i="8"/>
  <c r="AA32" i="8" s="1"/>
  <c r="Q31" i="8"/>
  <c r="U31" i="8" s="1"/>
  <c r="V31" i="8" s="1"/>
  <c r="Z31" i="8"/>
  <c r="AA31" i="8" s="1"/>
  <c r="Q30" i="8"/>
  <c r="U30" i="8" s="1"/>
  <c r="V30" i="8" s="1"/>
  <c r="Z30" i="8"/>
  <c r="AA30" i="8" s="1"/>
  <c r="Q29" i="8"/>
  <c r="U29" i="8" s="1"/>
  <c r="V29" i="8" s="1"/>
  <c r="Z29" i="8"/>
  <c r="AA29" i="8" s="1"/>
  <c r="Q28" i="8"/>
  <c r="U28" i="8" s="1"/>
  <c r="V28" i="8" s="1"/>
  <c r="Z28" i="8"/>
  <c r="AA28" i="8" s="1"/>
  <c r="Q27" i="8"/>
  <c r="U27" i="8" s="1"/>
  <c r="V27" i="8" s="1"/>
  <c r="Z27" i="8"/>
  <c r="AA27" i="8" s="1"/>
  <c r="Q26" i="8"/>
  <c r="U26" i="8" s="1"/>
  <c r="V26" i="8" s="1"/>
  <c r="Z26" i="8"/>
  <c r="AA26" i="8" s="1"/>
  <c r="Q25" i="8"/>
  <c r="R25" i="8" s="1"/>
  <c r="Z25" i="8"/>
  <c r="AA25" i="8" s="1"/>
  <c r="Q24" i="8"/>
  <c r="U24" i="8" s="1"/>
  <c r="V24" i="8" s="1"/>
  <c r="Z24" i="8"/>
  <c r="AA24" i="8" s="1"/>
  <c r="Q23" i="8"/>
  <c r="R23" i="8" s="1"/>
  <c r="Z23" i="8"/>
  <c r="AA23" i="8" s="1"/>
  <c r="Q22" i="8"/>
  <c r="U22" i="8" s="1"/>
  <c r="V22" i="8" s="1"/>
  <c r="Z22" i="8"/>
  <c r="AA22" i="8" s="1"/>
  <c r="Q21" i="8"/>
  <c r="U21" i="8" s="1"/>
  <c r="V21" i="8" s="1"/>
  <c r="Z21" i="8"/>
  <c r="AA21" i="8" s="1"/>
  <c r="Q20" i="8"/>
  <c r="U20" i="8" s="1"/>
  <c r="V20" i="8" s="1"/>
  <c r="Z20" i="8"/>
  <c r="AA20" i="8" s="1"/>
  <c r="Q19" i="8"/>
  <c r="U19" i="8" s="1"/>
  <c r="V19" i="8" s="1"/>
  <c r="Z19" i="8"/>
  <c r="AA19" i="8" s="1"/>
  <c r="Q18" i="8"/>
  <c r="U18" i="8" s="1"/>
  <c r="V18" i="8" s="1"/>
  <c r="Z18" i="8"/>
  <c r="AA18" i="8" s="1"/>
  <c r="Q17" i="8"/>
  <c r="R17" i="8" s="1"/>
  <c r="Z17" i="8"/>
  <c r="AA17" i="8" s="1"/>
  <c r="Q16" i="8"/>
  <c r="U16" i="8" s="1"/>
  <c r="V16" i="8" s="1"/>
  <c r="Z16" i="8"/>
  <c r="AA16" i="8" s="1"/>
  <c r="Q15" i="8"/>
  <c r="R15" i="8" s="1"/>
  <c r="Z15" i="8"/>
  <c r="AA15" i="8" s="1"/>
  <c r="Q14" i="8"/>
  <c r="U14" i="8" s="1"/>
  <c r="V14" i="8" s="1"/>
  <c r="Z14" i="8"/>
  <c r="AA14" i="8" s="1"/>
  <c r="Q13" i="8"/>
  <c r="R13" i="8" s="1"/>
  <c r="Z13" i="8"/>
  <c r="AA13" i="8" s="1"/>
  <c r="Q12" i="8"/>
  <c r="U12" i="8" s="1"/>
  <c r="V12" i="8" s="1"/>
  <c r="Z12" i="8"/>
  <c r="AA12" i="8" s="1"/>
  <c r="Q11" i="8"/>
  <c r="U11" i="8" s="1"/>
  <c r="V11" i="8" s="1"/>
  <c r="Z11" i="8"/>
  <c r="AA11" i="8" s="1"/>
  <c r="Q10" i="8"/>
  <c r="U10" i="8" s="1"/>
  <c r="V10" i="8" s="1"/>
  <c r="Z10" i="8"/>
  <c r="AA10" i="8" s="1"/>
  <c r="Q9" i="8"/>
  <c r="R9" i="8" s="1"/>
  <c r="Z9" i="8"/>
  <c r="AA9" i="8" s="1"/>
  <c r="Q8" i="8"/>
  <c r="U8" i="8" s="1"/>
  <c r="V8" i="8" s="1"/>
  <c r="Z8" i="8"/>
  <c r="AA8" i="8" s="1"/>
  <c r="Q7" i="8"/>
  <c r="R7" i="8" s="1"/>
  <c r="Z7" i="8"/>
  <c r="AA7" i="8" s="1"/>
  <c r="Q6" i="8"/>
  <c r="U6" i="8" s="1"/>
  <c r="V6" i="8" s="1"/>
  <c r="Z6" i="8"/>
  <c r="AA6" i="8" s="1"/>
  <c r="Q5" i="8"/>
  <c r="R5" i="8" s="1"/>
  <c r="Z5" i="8"/>
  <c r="AA5" i="8" s="1"/>
  <c r="Q4" i="8"/>
  <c r="U4" i="8" s="1"/>
  <c r="V4" i="8" s="1"/>
  <c r="Z4" i="8"/>
  <c r="AA4" i="8" s="1"/>
  <c r="R16" i="8" l="1"/>
  <c r="R75" i="8"/>
  <c r="R87" i="8"/>
  <c r="R60" i="8"/>
  <c r="R67" i="8"/>
  <c r="U41" i="8"/>
  <c r="V41" i="8" s="1"/>
  <c r="U80" i="8"/>
  <c r="V80" i="8" s="1"/>
  <c r="U33" i="8"/>
  <c r="V33" i="8" s="1"/>
  <c r="R10" i="8"/>
  <c r="R14" i="8"/>
  <c r="R8" i="8"/>
  <c r="R12" i="8"/>
  <c r="R6" i="8"/>
  <c r="U50" i="8"/>
  <c r="V50" i="8" s="1"/>
  <c r="U72" i="8"/>
  <c r="V72" i="8" s="1"/>
  <c r="U9" i="8"/>
  <c r="V9" i="8" s="1"/>
  <c r="U36" i="8"/>
  <c r="V36" i="8" s="1"/>
  <c r="R85" i="8"/>
  <c r="U104" i="8"/>
  <c r="V104" i="8" s="1"/>
  <c r="R4" i="8"/>
  <c r="R77" i="8"/>
  <c r="R79" i="8"/>
  <c r="R96" i="8"/>
  <c r="U25" i="8"/>
  <c r="V25" i="8" s="1"/>
  <c r="R99" i="8"/>
  <c r="U17" i="8"/>
  <c r="V17" i="8" s="1"/>
  <c r="R30" i="8"/>
  <c r="R32" i="8"/>
  <c r="U44" i="8"/>
  <c r="V44" i="8" s="1"/>
  <c r="R34" i="8"/>
  <c r="R91" i="8"/>
  <c r="U106" i="8"/>
  <c r="V106" i="8" s="1"/>
  <c r="R18" i="8"/>
  <c r="R20" i="8"/>
  <c r="R22" i="8"/>
  <c r="R24" i="8"/>
  <c r="R38" i="8"/>
  <c r="R52" i="8"/>
  <c r="R83" i="8"/>
  <c r="U107" i="8"/>
  <c r="V107" i="8" s="1"/>
  <c r="R109" i="8"/>
  <c r="R40" i="8"/>
  <c r="R26" i="8"/>
  <c r="R42" i="8"/>
  <c r="R49" i="8"/>
  <c r="R54" i="8"/>
  <c r="R56" i="8"/>
  <c r="R28" i="8"/>
  <c r="U58" i="8"/>
  <c r="V58" i="8" s="1"/>
  <c r="R93" i="8"/>
  <c r="R95" i="8"/>
  <c r="R46" i="8"/>
  <c r="R48" i="8"/>
  <c r="R57" i="8"/>
  <c r="R62" i="8"/>
  <c r="R64" i="8"/>
  <c r="R69" i="8"/>
  <c r="R71" i="8"/>
  <c r="R88" i="8"/>
  <c r="R101" i="8"/>
  <c r="R103" i="8"/>
  <c r="U110" i="8"/>
  <c r="V110" i="8" s="1"/>
  <c r="U13" i="8"/>
  <c r="V13" i="8" s="1"/>
  <c r="R11" i="8"/>
  <c r="R19" i="8"/>
  <c r="R27" i="8"/>
  <c r="R35" i="8"/>
  <c r="R43" i="8"/>
  <c r="R51" i="8"/>
  <c r="R59" i="8"/>
  <c r="R66" i="8"/>
  <c r="R74" i="8"/>
  <c r="R82" i="8"/>
  <c r="R90" i="8"/>
  <c r="R98" i="8"/>
  <c r="U7" i="8"/>
  <c r="V7" i="8" s="1"/>
  <c r="U63" i="8"/>
  <c r="V63" i="8" s="1"/>
  <c r="R73" i="8"/>
  <c r="R81" i="8"/>
  <c r="R89" i="8"/>
  <c r="R97" i="8"/>
  <c r="R105" i="8"/>
  <c r="U15" i="8"/>
  <c r="V15" i="8" s="1"/>
  <c r="U23" i="8"/>
  <c r="V23" i="8" s="1"/>
  <c r="U70" i="8"/>
  <c r="V70" i="8" s="1"/>
  <c r="U5" i="8"/>
  <c r="V5" i="8" s="1"/>
  <c r="R31" i="8"/>
  <c r="R39" i="8"/>
  <c r="R47" i="8"/>
  <c r="R55" i="8"/>
  <c r="R78" i="8"/>
  <c r="R86" i="8"/>
  <c r="R94" i="8"/>
  <c r="R102" i="8"/>
  <c r="R21" i="8"/>
  <c r="R29" i="8"/>
  <c r="R37" i="8"/>
  <c r="R45" i="8"/>
  <c r="R53" i="8"/>
  <c r="R61" i="8"/>
  <c r="R68" i="8"/>
  <c r="R76" i="8"/>
  <c r="R84" i="8"/>
  <c r="R92" i="8"/>
  <c r="R100" i="8"/>
  <c r="R108" i="8"/>
  <c r="Z3" i="8"/>
  <c r="AA3" i="8" s="1"/>
  <c r="Q3" i="8"/>
  <c r="R3" i="8" s="1"/>
  <c r="U3" i="8" l="1"/>
  <c r="V3" i="8" s="1"/>
  <c r="E2" i="5" s="1"/>
  <c r="F2" i="5" s="1"/>
  <c r="O8" i="18" l="1"/>
  <c r="M8" i="18"/>
  <c r="I7" i="18"/>
  <c r="G18" i="15" l="1"/>
  <c r="G2" i="5"/>
  <c r="G20" i="15"/>
  <c r="G19" i="15"/>
  <c r="G21" i="15"/>
  <c r="C20" i="15"/>
  <c r="C19" i="15"/>
  <c r="C18" i="15"/>
  <c r="C21" i="15"/>
  <c r="G22" i="15" l="1"/>
  <c r="M4" i="10"/>
  <c r="M3" i="10"/>
  <c r="M2" i="10"/>
  <c r="M5" i="10" l="1"/>
  <c r="N3" i="10" s="1"/>
  <c r="N2" i="10" l="1"/>
  <c r="N4" i="10"/>
  <c r="C22" i="15" l="1"/>
  <c r="D19" i="15" s="1"/>
  <c r="D21" i="15" l="1"/>
  <c r="D20" i="15"/>
  <c r="D18" i="15"/>
  <c r="H21" i="15" l="1"/>
  <c r="H20" i="15"/>
  <c r="H19" i="15"/>
  <c r="H18" i="15"/>
  <c r="Y3" i="8" l="1"/>
  <c r="D14" i="15" s="1"/>
  <c r="F13" i="15" l="1"/>
  <c r="F14" i="15"/>
  <c r="E12" i="15"/>
  <c r="H13" i="15"/>
  <c r="D15" i="15"/>
  <c r="F11" i="15"/>
  <c r="E15" i="15"/>
  <c r="F15" i="15"/>
  <c r="D11" i="15"/>
  <c r="F12" i="15"/>
  <c r="G11" i="15"/>
  <c r="H11" i="15"/>
  <c r="H14" i="15"/>
  <c r="G13" i="15"/>
  <c r="G14" i="15"/>
  <c r="E13" i="15"/>
  <c r="D13" i="15"/>
  <c r="H12" i="15"/>
  <c r="G12" i="15"/>
  <c r="H15" i="15"/>
  <c r="G15" i="15"/>
  <c r="E11" i="15"/>
  <c r="D12" i="15"/>
  <c r="E14" i="15"/>
</calcChain>
</file>

<file path=xl/sharedStrings.xml><?xml version="1.0" encoding="utf-8"?>
<sst xmlns="http://schemas.openxmlformats.org/spreadsheetml/2006/main" count="1687" uniqueCount="377">
  <si>
    <t>Causas</t>
  </si>
  <si>
    <t>Efeitos / Consequências</t>
  </si>
  <si>
    <t>Descrição</t>
  </si>
  <si>
    <t>Reduzir</t>
  </si>
  <si>
    <t>Aceitar</t>
  </si>
  <si>
    <t>Avaliação dos Controles Existentes</t>
  </si>
  <si>
    <t>a. Quanto ao Desenho</t>
  </si>
  <si>
    <t>b. Quanto a Operação</t>
  </si>
  <si>
    <t/>
  </si>
  <si>
    <t/>
  </si>
  <si>
    <t/>
  </si>
  <si>
    <t/>
  </si>
  <si>
    <t/>
  </si>
  <si>
    <t>Fator de Risco</t>
  </si>
  <si>
    <t>Fragilidades</t>
  </si>
  <si>
    <t>PERGUNTAS POSSÍVEIS PARA IDENTIFICAR RISCOS</t>
  </si>
  <si>
    <t>Pessoa</t>
  </si>
  <si>
    <t>Baixa capacitação, desmotivada, estressada, negligente, corrupta, etc.</t>
  </si>
  <si>
    <t>1 O que pode comprometer o alcance do objetivo?</t>
  </si>
  <si>
    <t>Processo</t>
  </si>
  <si>
    <t>Ineficiente, mal estruturado, redundante, imaturo, etc.</t>
  </si>
  <si>
    <t>2 Como e onde podemos falhar?</t>
  </si>
  <si>
    <t>Sistema</t>
  </si>
  <si>
    <t>Obsoleto, incompatível, sem documentação, baixa segurança, etc.</t>
  </si>
  <si>
    <t>3 O que pode dar errado?</t>
  </si>
  <si>
    <t>Tecnologia</t>
  </si>
  <si>
    <t>Ultrapassada, alto custo, baixa acessibilidade, alta complexidade, etc.</t>
  </si>
  <si>
    <t>4 Onde somos vulneráveis?</t>
  </si>
  <si>
    <t>Infraestrutura</t>
  </si>
  <si>
    <t xml:space="preserve">Inadequada, Inacessível, Ineficiente, Precária, etc. </t>
  </si>
  <si>
    <t>5 Que ativos são mais relevantes?</t>
  </si>
  <si>
    <t>Evento Externo</t>
  </si>
  <si>
    <t xml:space="preserve">Desastre Ambiental, Crise Econômica, Influência Política, etc. </t>
  </si>
  <si>
    <t>6 Como saber se estamos atingindo os objetivos?</t>
  </si>
  <si>
    <t>7 Onde gastamos mais dinheiro?</t>
  </si>
  <si>
    <t>8 Que atividades são mais complexas?</t>
  </si>
  <si>
    <t>9 Que situações seriam ruins para nossa imagem?</t>
  </si>
  <si>
    <t>10 Que decisões exigem mais análise?</t>
  </si>
  <si>
    <t>Tipos</t>
  </si>
  <si>
    <t>Abuso de poder</t>
  </si>
  <si>
    <t>Assédio</t>
  </si>
  <si>
    <t>Área(s)</t>
  </si>
  <si>
    <t>Processo(s)</t>
  </si>
  <si>
    <t>Área responsável pela implementação</t>
  </si>
  <si>
    <t>Transferir / Compartilhar</t>
  </si>
  <si>
    <t>Evitar</t>
  </si>
  <si>
    <t>Preventivo</t>
  </si>
  <si>
    <t>Corretivo</t>
  </si>
  <si>
    <t>Compensatório</t>
  </si>
  <si>
    <t>Adotar controle novo</t>
  </si>
  <si>
    <t>Melhorar controle existente</t>
  </si>
  <si>
    <t>LEGENDA</t>
  </si>
  <si>
    <t>Não iniciado</t>
  </si>
  <si>
    <t>Em andamento</t>
  </si>
  <si>
    <t>Concluído</t>
  </si>
  <si>
    <t>Atrasado</t>
  </si>
  <si>
    <t>1 - Muito Baixa</t>
  </si>
  <si>
    <t>2 - Baixa</t>
  </si>
  <si>
    <t>3 - Média</t>
  </si>
  <si>
    <t>4 - Alta</t>
  </si>
  <si>
    <t>1 - Muito Baixo</t>
  </si>
  <si>
    <t>2 - Baixo</t>
  </si>
  <si>
    <t>3 - Médio</t>
  </si>
  <si>
    <t>4 - Alto</t>
  </si>
  <si>
    <t>Nível de Risco</t>
  </si>
  <si>
    <t>Probabilidade</t>
  </si>
  <si>
    <t>Impacto</t>
  </si>
  <si>
    <t>Dimensão</t>
  </si>
  <si>
    <t>Identificador</t>
  </si>
  <si>
    <t>Objetivos</t>
  </si>
  <si>
    <t>Alunos e Sociedade</t>
  </si>
  <si>
    <t>AS-D2-01</t>
  </si>
  <si>
    <t>Oferecer cursos de excelência integrados à sociedade</t>
  </si>
  <si>
    <t>AS-D2-02</t>
  </si>
  <si>
    <t>Formar alunos com visão global e humanista, comprometidos com a sociedade, com o meio-ambiente e com o desenvolvimento científico e tecnológico</t>
  </si>
  <si>
    <t>AS-D2-03</t>
  </si>
  <si>
    <t>Estimular o sentimento de pertencimento e satisfação dos alunos para com a UFSM</t>
  </si>
  <si>
    <t>AS-D3-01</t>
  </si>
  <si>
    <t>Fortalecer as políticas de acesso à universidade em consonância com a estratégia de ações afirmativas do país</t>
  </si>
  <si>
    <t>AS-D4-01</t>
  </si>
  <si>
    <t>Aumentar a inserção científica institucional</t>
  </si>
  <si>
    <t>AS-D4-02</t>
  </si>
  <si>
    <t>Fortalecer a inovação, o desenvolvimento tecnológico e a transferência de tecnologias para a sociedade</t>
  </si>
  <si>
    <t>AS-D4-03</t>
  </si>
  <si>
    <t>Desenvolver e inserir na sociedade tecnologias sociais e a produção artística e cultural</t>
  </si>
  <si>
    <t>AS-D5-01</t>
  </si>
  <si>
    <t>Fortalecer políticas de governança, transparência e profissionalização da gestão</t>
  </si>
  <si>
    <t>AS-D6-01</t>
  </si>
  <si>
    <t>Desenvolver projetos relacionados a políticas públicas nas áreas de saúde, educação, inclusão social, gestão ambiental e outras</t>
  </si>
  <si>
    <t>AS-D6-02</t>
  </si>
  <si>
    <t>Oferecer serviços de apoio à comunidade em consonância com a política de inovação e de extensão universitária</t>
  </si>
  <si>
    <t>AS-D6-03</t>
  </si>
  <si>
    <t>Desenvolver projetos de extensão com foco na intervenção, transformação e desenvolvimento da sociedade</t>
  </si>
  <si>
    <t>AS-D7-01</t>
  </si>
  <si>
    <t>Implantar um sistema de gestão ambiental</t>
  </si>
  <si>
    <t>Processos</t>
  </si>
  <si>
    <t>PR-D1-01</t>
  </si>
  <si>
    <t>Desenvolver parceria com pesquisadores e instituições internacionais</t>
  </si>
  <si>
    <t>PR-D1-02</t>
  </si>
  <si>
    <t>Oportunizar experiênicas de internacionalização aos alunos</t>
  </si>
  <si>
    <t>PR-D1-03</t>
  </si>
  <si>
    <t>Firmar relações de colaboração internacional para trocas culturais e desenvolvimento de políticas acadêmicas e de gestão</t>
  </si>
  <si>
    <t>PR-D2-01</t>
  </si>
  <si>
    <t>Fortalecer o aprendizado extraclasse, oportunizando atividades de extensão, inserção na sociedade, empreendedorismo, pesquisa e inovação</t>
  </si>
  <si>
    <t>PR-D2-02</t>
  </si>
  <si>
    <t>Manter métodos de ensino atualizados e de acordo com as expectativas dos alunos</t>
  </si>
  <si>
    <t>PR-D2-03</t>
  </si>
  <si>
    <t>Possuir currículos interdisciplinares, flexíveis e atualizados em relação às demandas da sociedade</t>
  </si>
  <si>
    <t>PR-D2-04</t>
  </si>
  <si>
    <t>Desenvolver estratégias de permanência que incentivem o aprendizado e a conclusão do curso dentro de um prazo adequado</t>
  </si>
  <si>
    <t>PR-D3-01</t>
  </si>
  <si>
    <t>Fortalecer as políticas de assistência estudantil com foco na permanência dos estudantes, conclusão dos estudos e bom uso dos recursos</t>
  </si>
  <si>
    <t>PR-D4-01</t>
  </si>
  <si>
    <t>Implementar projetos interdisciplinares</t>
  </si>
  <si>
    <t>PR-D5-01</t>
  </si>
  <si>
    <t>Otimizar as rotinas administrativas e os sistemas de informação, primando pela agilidade, desburocratização, transparência e qualidade das informações e da gestão</t>
  </si>
  <si>
    <t>PR-D5-02</t>
  </si>
  <si>
    <t>Adequar a estrutura administrativa com a estratégia de alocação e dimensionamento de pessoal</t>
  </si>
  <si>
    <t>PR-D5-03</t>
  </si>
  <si>
    <t>Aumentar a eficiência do processo de comunicação institucional</t>
  </si>
  <si>
    <t>PR-D5-04</t>
  </si>
  <si>
    <t>Desenvolver processos e rotinas de trabalho que considerem a realidade multi-campi e os diferentes níveis de ensino</t>
  </si>
  <si>
    <t>PR-D6-01</t>
  </si>
  <si>
    <t>Fomentar projetos de pesquisa aplicados a problemas da sociedade e da universidade</t>
  </si>
  <si>
    <t>PR-D6-02</t>
  </si>
  <si>
    <t>Instituir um processo de relacionamento e colaboração c/ os diversos setores da sociedade</t>
  </si>
  <si>
    <t>PR-D7-01</t>
  </si>
  <si>
    <t>Manter processos e rotinas que valorizem os diferentes aspectos da gestão ambiental</t>
  </si>
  <si>
    <t>Aprendizado e Infraestrutura</t>
  </si>
  <si>
    <t>AI-D1-01</t>
  </si>
  <si>
    <t>Prover um ambiente de acolhimento para integração internacional</t>
  </si>
  <si>
    <t>AI-D2-01</t>
  </si>
  <si>
    <t>Manter um quadro docente capacitado quanto ao uso das práticas pedagógicas</t>
  </si>
  <si>
    <t>AI-D2-02</t>
  </si>
  <si>
    <t>Desenvolver uma cultura de comprometimento organizacional</t>
  </si>
  <si>
    <t>AI-D2-03</t>
  </si>
  <si>
    <t>Oferecer uma infraestrutura de apoio qualificada e de acordo com as necessidades de cada área de conhecimento</t>
  </si>
  <si>
    <t>AI-D2-04</t>
  </si>
  <si>
    <t>Fortalecer a cultura de inovação, compromisso social e integração entre ensino, pesquisa e extensão e entre as diferentes áreas de conhecimento</t>
  </si>
  <si>
    <t>AI-D3-01</t>
  </si>
  <si>
    <t>Preparar o corpo técnico e docente para lidar com os diferentes aspectos da inclusão social</t>
  </si>
  <si>
    <t>AI-D3-02</t>
  </si>
  <si>
    <t>Disseminar uma cultura ética em relação à inclusão, à diversidade e ao meio-ambiente</t>
  </si>
  <si>
    <t>AI-D4-01</t>
  </si>
  <si>
    <t>Estimular o desenvolvimento de um quadro docente com pesquisadores de excelência que sejam referência na área</t>
  </si>
  <si>
    <t>AI-D4-02</t>
  </si>
  <si>
    <t xml:space="preserve">Equipar laboratórios de pesquisa de acordo com as necessidades de cada área e das necessidades multiusuário </t>
  </si>
  <si>
    <t>AI-D4-03</t>
  </si>
  <si>
    <t>Expandir os ambientes de inovação</t>
  </si>
  <si>
    <t>AI-D5-01</t>
  </si>
  <si>
    <t>Possuir uma infraestrutura de engenharia e logística adequada, respeitando as premissas de acessibilidade e respeito ao meio-ambiente</t>
  </si>
  <si>
    <t>AI-D5-02</t>
  </si>
  <si>
    <t>Desenvolver as competências gerenciais, técnicas e de liderança necessárias para manter um nível de excelência</t>
  </si>
  <si>
    <t>AI-D5-03</t>
  </si>
  <si>
    <t>Modernizar a infraestrutura de TI para suportar as necessidades acadêmicas e administrativas</t>
  </si>
  <si>
    <t>AI-05-04</t>
  </si>
  <si>
    <t>Desenvolver um sistema de seleção e progressão docente com critérios que equilibrem ensino, pesquisa, extensão e as particularidades das diferentes áreas e níveis de ensino</t>
  </si>
  <si>
    <t>Sustentabilidade Financeira</t>
  </si>
  <si>
    <t>SF-D5-01</t>
  </si>
  <si>
    <t>Aumentar o orçamento recebido do Governo Federal</t>
  </si>
  <si>
    <t>SF-D5-02</t>
  </si>
  <si>
    <t>Incrementar a captação de recursos extra-orçamentários</t>
  </si>
  <si>
    <t>SF-D5-03</t>
  </si>
  <si>
    <t>Desenvolver uma gestão orçamentária transparente, eficiente e alinhada à estratégia institucional</t>
  </si>
  <si>
    <t>validar!</t>
  </si>
  <si>
    <t xml:space="preserve">Eventos </t>
  </si>
  <si>
    <t>Possíveis respostas</t>
  </si>
  <si>
    <t xml:space="preserve">Objetivo </t>
  </si>
  <si>
    <t>Tipo</t>
  </si>
  <si>
    <t>RISCO RESIDUAL</t>
  </si>
  <si>
    <t>2-Controles têm abordagens ad hoc, tendem a ser aplicados caso a caso, a responsabilidade é individual, havendo elevado grau de confiança no conhecimento das pessoas</t>
  </si>
  <si>
    <t>4-Controles implementados e sustentados por ferramentas adequadas e, embora passíveis de aperfeiçoamento, mitigam o risco satisfatoriamente</t>
  </si>
  <si>
    <t>5-controles implementados podem ser considerados a "melhor prática", mitigando todos os aspectros relevantes do risco.</t>
  </si>
  <si>
    <t>1-Controles inexistenstes, mal desenhados ou mal implementados</t>
  </si>
  <si>
    <t>3-Controles implementados mitigam alguns aspectos do risco, mas não contemplam todos os aspectos relevantes do risco devido a deficiências no desenho ou nas ferramentas utilizadas</t>
  </si>
  <si>
    <t>Situação</t>
  </si>
  <si>
    <t>Risco - Probabilidade</t>
  </si>
  <si>
    <t>Descrição do Controle Atual</t>
  </si>
  <si>
    <t>Avaliação do Controle</t>
  </si>
  <si>
    <t>Objetivo</t>
  </si>
  <si>
    <t>Data do último monitoramento</t>
  </si>
  <si>
    <t>O que já está sendo feito</t>
  </si>
  <si>
    <t>Resultados alcançados</t>
  </si>
  <si>
    <t>Rótulos de Linha</t>
  </si>
  <si>
    <t>(vazio)</t>
  </si>
  <si>
    <t>Total Geral</t>
  </si>
  <si>
    <t>Conflito de interesse</t>
  </si>
  <si>
    <t>Alto</t>
  </si>
  <si>
    <t>Médio</t>
  </si>
  <si>
    <t>Baixo</t>
  </si>
  <si>
    <t>Soluções - ideias</t>
  </si>
  <si>
    <t xml:space="preserve">Contagem de Eventos </t>
  </si>
  <si>
    <t>CORRUPÇÃO</t>
  </si>
  <si>
    <t>Concussão</t>
  </si>
  <si>
    <t>Ato de obtenção direta ou indireta de vantagem indevida na execução de atividade pública.</t>
  </si>
  <si>
    <t>Situação gerada pelo confronto entre interesses públicos e privados, que possa comprometer o interesse coletivo ou influenciar, de maneira imprópria, o desempenho da função pública.</t>
  </si>
  <si>
    <t>Enriquecimento ilícito</t>
  </si>
  <si>
    <t>Acréscimo ao patrimônio pessoal sem justa causa, decorrente de fins ilícitos ou através do tráfico de influência.</t>
  </si>
  <si>
    <t>Nepotismo</t>
  </si>
  <si>
    <t>Nepotismo é o termo utilizado para designar o favorecimento de parentes em detrimento de pessoas mais qualificadas, especialmente no que diz respeito à nomeação ou elevação de cargos.</t>
  </si>
  <si>
    <t>Peculato</t>
  </si>
  <si>
    <t>Subtração, por abuso de confiança, de dinheiro público ou de coisa móvel apreciável, por funcionário público que os administra ou guarda.</t>
  </si>
  <si>
    <t>Suborno (ou Propina)</t>
  </si>
  <si>
    <t>Prática de prometer, oferecer ou pagar a uma autoridade, funcionário público ou profissional da iniciativa privada qualquer quantidade de dinheiro ou quaisquer outros favores para que a pessoa em questão deixe de se portar eticamente com seus deveres profissionais.</t>
  </si>
  <si>
    <t>Violação ao sigilo funcional</t>
  </si>
  <si>
    <t>Desrespeito, profanação ou acesso indevido aos dados funcionais, financeiros e pessoais de agentes públicos.</t>
  </si>
  <si>
    <t>FRAUDE</t>
  </si>
  <si>
    <t>Burla à dedicação exclusiva</t>
  </si>
  <si>
    <t>Logro, embuste ou ação dolosa no intuito de obter benefício quanto a atividade que deveria ser exercida na forma de “Dedicação Exclusiva”.</t>
  </si>
  <si>
    <t>Falsidade ideológica</t>
  </si>
  <si>
    <t>Adulteração de documento público ou particular, com o fito de obter vantagem - para si ou para outrem - ou mesmo para prejudicar terceiro. Declaração falsa ou diversa da que deveria ser escrita.</t>
  </si>
  <si>
    <t>Contrafação</t>
  </si>
  <si>
    <t>Fingimento, simulação ou disfarce de modo a distorcer a autenticidade de valores, assinaturas ou documentos.</t>
  </si>
  <si>
    <t>Falsificação de documentos</t>
  </si>
  <si>
    <t>Fraude documental.</t>
  </si>
  <si>
    <t>Fraude Acadêmica</t>
  </si>
  <si>
    <t>Qualquer ação no sentido de fraude vinculada aos setores acadêmicos da instituição.</t>
  </si>
  <si>
    <t>Fraude em Sistemas</t>
  </si>
  <si>
    <t>Ação no sentido de fraude vinculada aos sistemas informatizados que possam gerar prejuízo à instituição e tenham reflexo no plano de integridade.</t>
  </si>
  <si>
    <t>Improbidade Administrativa</t>
  </si>
  <si>
    <t>Ato ilegal ou contrário aos princípios administrativos.</t>
  </si>
  <si>
    <t>Plágio</t>
  </si>
  <si>
    <t>Ato de apresentar obra de qualquer natureza contendo partes de uma obra que pertença a outra pessoa sem colocar os créditos para o autor original.</t>
  </si>
  <si>
    <t>DESVIO DE CONDUTA</t>
  </si>
  <si>
    <t>Perseguição, sugestão ou pretensão constantes em relação a alguém ou a um grupo de pessoas, podendo ser de diversas formas (sexual, moral, verbal, psicológico ou mesmo virtual).</t>
  </si>
  <si>
    <t>Desacato</t>
  </si>
  <si>
    <t>Consiste em desacatar, ou seja, faltar com o respeito para com um funcionário público no exercício da função ou em razão dela.</t>
  </si>
  <si>
    <t>Desídia</t>
  </si>
  <si>
    <t>Ato de realizar as atividades profissionais de maneira relapsa, preguiçosa ou desinteressada.</t>
  </si>
  <si>
    <t>Desrespeito à Diversidade</t>
  </si>
  <si>
    <t>Ausência de respeito ou desconsideração explícita a modos de pensar, raça, cultura, opção sexual e demais fatores que distinguem os grupos sociais.</t>
  </si>
  <si>
    <t>Incontinência pública e escandalosa, vício de jogos proibidos e embriaguez habitual</t>
  </si>
  <si>
    <t>Conduta imprópria ao convívio social em ambientes públicos ou departamentos e divisões de órgãos públicos.</t>
  </si>
  <si>
    <t>Tráfico de Influência</t>
  </si>
  <si>
    <t>Solicitar, exigir ou obter, para si ou para outrem, vantagem a pretexto de influir em ato praticado por funcionário público no exercício da função.</t>
  </si>
  <si>
    <t>Prevaricação</t>
  </si>
  <si>
    <t>Ação de retardar ou deixar de praticar ato de ofício, ou quando o pratica contra disposição legal expressa.</t>
  </si>
  <si>
    <t>Envolve a prática de atos ilícitos ou ilegítimos de forma deliberada ou intencional e se caracteriza pela quebra de confiança por parte do agente que comete o ato</t>
  </si>
  <si>
    <t>Risco</t>
  </si>
  <si>
    <t>Evento</t>
  </si>
  <si>
    <t>o que é</t>
  </si>
  <si>
    <t>segundo o site Transparency International (2020), o abuso do poder confiado para ganhos privados. A corrupção, que pode ser ativa ou passiva, é intencional e decorre da obtenção de vantagens pessoais em
troca de favores.</t>
  </si>
  <si>
    <t>conforme The Institute of Internal Auditors, The American Institute of Certified Public Accountants e Association of Certified Fraud Examiners, (2008), é qualquer ato ou omissão intencional concebido para enganar os outros, resultando na vítima sofrendo perdas e/ou o autor obtendo um ganho</t>
  </si>
  <si>
    <t>O desvio de conduta diferencia-se da corrupção por não se tratar de oferecer favor em troca de algo, mas de usar consciente e intencionalmente um caminho menor para atingir um resultado maior. É um ato premeditado e pode ser cometido
por um único indivíduo ou um grupo.</t>
  </si>
  <si>
    <t>Data da Conclusão</t>
  </si>
  <si>
    <t>Data do Início</t>
  </si>
  <si>
    <t>Como será Implementado</t>
  </si>
  <si>
    <t>Intervenientes
parceiros</t>
  </si>
  <si>
    <t xml:space="preserve">Responsável  Implementação </t>
  </si>
  <si>
    <t>Área Responsável pela Implementação</t>
  </si>
  <si>
    <t>MATRIZ QUALITATIVA DE RISCOS</t>
  </si>
  <si>
    <t>Impacto (Consequência)</t>
  </si>
  <si>
    <t>5- Muito alto</t>
  </si>
  <si>
    <t>Total</t>
  </si>
  <si>
    <t>UNIDADE</t>
  </si>
  <si>
    <t>RISCO INERENTE</t>
  </si>
  <si>
    <t>20-25</t>
  </si>
  <si>
    <t>12-19,99</t>
  </si>
  <si>
    <t>4-11,99</t>
  </si>
  <si>
    <t>0-3,99</t>
  </si>
  <si>
    <t>DESVIO</t>
  </si>
  <si>
    <t xml:space="preserve">EVITAR </t>
  </si>
  <si>
    <t xml:space="preserve">MITIGAR </t>
  </si>
  <si>
    <t xml:space="preserve">ACEITAR </t>
  </si>
  <si>
    <t>Extremo</t>
  </si>
  <si>
    <t>Desafios</t>
  </si>
  <si>
    <t>Desafio1</t>
  </si>
  <si>
    <t>Desafio2</t>
  </si>
  <si>
    <t>Desafio3</t>
  </si>
  <si>
    <t>Desafio4</t>
  </si>
  <si>
    <t>Desafio5</t>
  </si>
  <si>
    <t>Desafio6</t>
  </si>
  <si>
    <t>Desafio7</t>
  </si>
  <si>
    <t>Internacionalização</t>
  </si>
  <si>
    <t>Educação inovadora e transformadora com excelência acadêmica</t>
  </si>
  <si>
    <t>Desenvolver parcerias com pesquisadores e instituições internacionais</t>
  </si>
  <si>
    <t>Inclusão social</t>
  </si>
  <si>
    <t>Aumentar orçamento recebido do governo federal</t>
  </si>
  <si>
    <t>Inovação, geração de conhecimento e transferência de tecnologia</t>
  </si>
  <si>
    <t>Modernização e desenvolvimento organizacional</t>
  </si>
  <si>
    <t>Equipar laboratórios de pesquisa de acordo com as necessidades de cada área e das necessidades multiusuário</t>
  </si>
  <si>
    <t>Desenvolver um sistema de seleção e progressão docente com critérios que equilibrem ensino, pesquisa e extensão e as particularidades das diferentes áreas e níveis de ensino</t>
  </si>
  <si>
    <t>Desenvolvimento local, regional e nacional</t>
  </si>
  <si>
    <t>Oportunizar experiências de internacionalização aos alunos</t>
  </si>
  <si>
    <t>Estimular o desenvolvimento de um quadro docente com pesquisadores de excelência que sejam referência na área.</t>
  </si>
  <si>
    <t>Gestão ambiental</t>
  </si>
  <si>
    <t>Fomentar projetos de pesquisa, ensino e extensão aplicados a problemas da sociedade e da universidade</t>
  </si>
  <si>
    <t>Fortalecer o aprendizado extra-classe, oportunizando atividades de extensão, inserção na sociedade, empreendedorismo, pesquisa e inovação</t>
  </si>
  <si>
    <t>Manter um quadro docente capacitado quanto ao uso de práticas pedagógicas</t>
  </si>
  <si>
    <t>Possuir uma infraestrutura de engenharia e logística adequada, respeitando as premissas de acessibilidade e meio ambiente</t>
  </si>
  <si>
    <t>Desafio PDI 2016-2026</t>
  </si>
  <si>
    <t>Objetivos PDI 2016-2026</t>
  </si>
  <si>
    <t>: eventos que podem comprometer as atividades do órgão ou entidade, normalmente associados a falhas, deficiência ou inadequação de processos internos, pessoas, infraestrutura e sistemas;</t>
  </si>
  <si>
    <t>: eventos que podem comprometer a confiança da sociedade em relação à capacidade da UFSM em cumprir sua missão institucional;</t>
  </si>
  <si>
    <t>: eventos derivados de alterações legislativas ou normativas que podem comprometer as atividades do órgão ou entidade; e</t>
  </si>
  <si>
    <t>: eventos que podem comprometer a capacidade do órgão ou entidade de contar com os recursos orçamentários e financeiros necessários à realização de suas atividades, ou eventos que possam comprometer a própria execução orçamentária, como atrasos no cronograma de licitações;</t>
  </si>
  <si>
    <t>: riscos que configurem ações ou omissões que possam favorecer a ocorrência de fraudes ou atos de corrupção. Os riscos de integridade deverão ser identificados, tratados, e acompanhados pelos parâmetros estabelecidos no Plano de Integridade da UFERSA e pela Unidade de Integridade responsável.</t>
  </si>
  <si>
    <t>Tipos de Riscos Estratégicos</t>
  </si>
  <si>
    <t>Impacto - Fatores para Análise</t>
  </si>
  <si>
    <t>Estratégico-Operacional</t>
  </si>
  <si>
    <t>Econômico-Financeiro</t>
  </si>
  <si>
    <t>Peso</t>
  </si>
  <si>
    <t>Esforço de Gestão</t>
  </si>
  <si>
    <t>Reputação/Imagem</t>
  </si>
  <si>
    <t>Estratégia</t>
  </si>
  <si>
    <t xml:space="preserve">Orçamento </t>
  </si>
  <si>
    <t>Orientações para atribuição de pesos</t>
  </si>
  <si>
    <t>Evento com potencial para levar o negócio ou serviço ao colapso</t>
  </si>
  <si>
    <t>Com destaque na mídia nacional e internacional, podendo atingir os objetivos estratégicos e a missão</t>
  </si>
  <si>
    <t>Prejudica o alcance da missão da UFSM</t>
  </si>
  <si>
    <t>≥ 50%</t>
  </si>
  <si>
    <t>5-Catastrófico</t>
  </si>
  <si>
    <t xml:space="preserve">Evento crítico, mas que com a devida gestão pode ser suportado
</t>
  </si>
  <si>
    <t>Com algum destaque na mídia nacional, provocando exposição significativa</t>
  </si>
  <si>
    <t>Prejudica o alcance das metas da UFSM</t>
  </si>
  <si>
    <t>≥ 25% &lt; 50%</t>
  </si>
  <si>
    <t>4-Grande</t>
  </si>
  <si>
    <t>Evento significativo que pode ser gerenciado em circunstâncias normais</t>
  </si>
  <si>
    <t>Pode chegar à mídia provocando a exposição por um curto período de tempo</t>
  </si>
  <si>
    <t>Prejudica o alcance dos objetivos estratégicos</t>
  </si>
  <si>
    <t>≥ 10% &lt; 25%</t>
  </si>
  <si>
    <t>3-Moderado</t>
  </si>
  <si>
    <t>Evento cujas consequências podem ser absorvidas, mas carecem de esforço da gestão para minimizar o impacto</t>
  </si>
  <si>
    <t>Tende a limitar-se às partes envolvidas</t>
  </si>
  <si>
    <t>Pouco impacto</t>
  </si>
  <si>
    <r>
      <rPr>
        <sz val="8"/>
        <rFont val="Calibri"/>
        <family val="2"/>
      </rPr>
      <t xml:space="preserve">≥ </t>
    </r>
    <r>
      <rPr>
        <sz val="8"/>
        <rFont val="Arial"/>
        <family val="2"/>
      </rPr>
      <t>5% &lt; 10%</t>
    </r>
  </si>
  <si>
    <t>2-Pequeno</t>
  </si>
  <si>
    <t>Evento cujo impacto pode ser absorvido por meio de atividades normais</t>
  </si>
  <si>
    <t>Impacto apenas interno / sem impacto</t>
  </si>
  <si>
    <t xml:space="preserve">Nenhum impacto </t>
  </si>
  <si>
    <t xml:space="preserve">&lt; 5% </t>
  </si>
  <si>
    <t>1-Insignificante</t>
  </si>
  <si>
    <t>* Orçamento discricionário de 2018</t>
  </si>
  <si>
    <t>esforco</t>
  </si>
  <si>
    <t>reputacao</t>
  </si>
  <si>
    <t>estrategia</t>
  </si>
  <si>
    <t>orcamento</t>
  </si>
  <si>
    <t>IMPACTO</t>
  </si>
  <si>
    <t>Ação</t>
  </si>
  <si>
    <t>Caráter da ação</t>
  </si>
  <si>
    <t>Necessidade de nova avaliação</t>
  </si>
  <si>
    <t>digite</t>
  </si>
  <si>
    <t>Riscos operacionais</t>
  </si>
  <si>
    <t>Riscos de imagem</t>
  </si>
  <si>
    <t>Riscos legais</t>
  </si>
  <si>
    <t>Riscos financeiros/orçamentários</t>
  </si>
  <si>
    <t>Riscos de integridade</t>
  </si>
  <si>
    <t>Cálculo Risco Inerente</t>
  </si>
  <si>
    <t>Cálculo Risco Residual</t>
  </si>
  <si>
    <t>Estratégia recomendada</t>
  </si>
  <si>
    <t>Promover ações que evitem, eliminem ou atenuem urgentemente as causas e/os efeitos</t>
  </si>
  <si>
    <t>Adotar medidas para reduzir a probabilidade ou impacto dos riscos, ou ambos. 
Ainda uma estratégia poderia ser a transferência do risco como a contratação de seguro, a terceirização</t>
  </si>
  <si>
    <t>Conviver com o evento de risco mantendo práticas e procedimentos existentes</t>
  </si>
  <si>
    <t>Risco - Probabilidade
calculado com risco residual</t>
  </si>
  <si>
    <r>
      <t xml:space="preserve">Eventos 
</t>
    </r>
    <r>
      <rPr>
        <sz val="6"/>
        <color theme="2" tint="-0.749992370372631"/>
        <rFont val="Calibri"/>
        <family val="2"/>
        <scheme val="minor"/>
      </rPr>
      <t>(escolha o evento- lista composta da planilha 1)</t>
    </r>
  </si>
  <si>
    <t>ETAPA</t>
  </si>
  <si>
    <t>PRODUTOS</t>
  </si>
  <si>
    <t>o que precisa ser comunicado?</t>
  </si>
  <si>
    <t>OBJETIVO DA COMUNICAÇÃO</t>
  </si>
  <si>
    <t>Qual é o propósito da comunicação?</t>
  </si>
  <si>
    <t>COMUNICADOR</t>
  </si>
  <si>
    <t>Quem é responsável pela emissão de comunicação?</t>
  </si>
  <si>
    <t>DESTINATÁRIOS</t>
  </si>
  <si>
    <t>Quem é o receptor da comunicação?</t>
  </si>
  <si>
    <t>MEIO DE COMUNICAÇÃO</t>
  </si>
  <si>
    <t>Ofícios, memorandos, relatórios, e-mails, reuniões</t>
  </si>
  <si>
    <t>SISTEMA</t>
  </si>
  <si>
    <t>Onde a comunicação será processada?</t>
  </si>
  <si>
    <t>FREQUÊNCIA</t>
  </si>
  <si>
    <t>Quando a comunicação deve ser emitida?</t>
  </si>
  <si>
    <t>Status</t>
  </si>
  <si>
    <t>Justificativa</t>
  </si>
  <si>
    <t>Alterações na ação</t>
  </si>
  <si>
    <r>
      <t xml:space="preserve">Eventos 
</t>
    </r>
    <r>
      <rPr>
        <sz val="9"/>
        <color theme="2" tint="-0.749992370372631"/>
        <rFont val="Calibri"/>
        <family val="2"/>
        <scheme val="minor"/>
      </rPr>
      <t>(escolha o evento- lista composta da planilha 1)</t>
    </r>
  </si>
  <si>
    <t>Cálculo Impacto</t>
  </si>
  <si>
    <t>ID RISCO</t>
  </si>
  <si>
    <t>Riscos identificados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</si>
</sst>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R$ &quot;* #,##0.00_);_(&quot;R$ &quot;* \(#,##0.00\);_(&quot;R$ &quot;* &quot;-&quot;??_);_(@_)"/>
    <numFmt numFmtId="165" formatCode="_(&quot;R$ &quot;* #,##0.00_);_(&quot;R$ &quot;* \(#,##0.00\);_(&quot;R$ &quot;* \-??_);_(@_)"/>
    <numFmt numFmtId="166" formatCode="_-* #,##0.00_-;\-* #,##0.00_-;_-* \-??_-;_-@_-"/>
  </numFmts>
  <fonts count="51" x14ac:knownFonts="1">
    <font>
      <sz val="11"/>
      <color theme="1"/>
      <name val="Calibri"/>
      <family val="2"/>
      <scheme val="minor"/>
    </font>
    <font>
      <sz val="12"/>
      <name val="Arial"/>
      <family val="2"/>
    </font>
    <font>
      <b/>
      <sz val="12"/>
      <name val="Arial"/>
      <family val="2"/>
    </font>
    <font>
      <sz val="10"/>
      <color theme="3" tint="-0.499984740745262"/>
      <name val="Arial"/>
      <family val="2"/>
    </font>
    <font>
      <sz val="10"/>
      <name val="Arial"/>
      <family val="2"/>
    </font>
    <font>
      <sz val="10"/>
      <name val="Calibri"/>
      <family val="2"/>
    </font>
    <font>
      <b/>
      <sz val="12"/>
      <name val="Calibri"/>
      <family val="2"/>
      <scheme val="minor"/>
    </font>
    <font>
      <sz val="11"/>
      <name val="Calibri"/>
      <family val="2"/>
    </font>
    <font>
      <b/>
      <sz val="10"/>
      <name val="Calibri"/>
      <family val="2"/>
    </font>
    <font>
      <b/>
      <sz val="12"/>
      <color theme="0"/>
      <name val="Calibri"/>
      <family val="2"/>
      <scheme val="minor"/>
    </font>
    <font>
      <sz val="11"/>
      <color indexed="8"/>
      <name val="Calibri"/>
      <family val="2"/>
    </font>
    <font>
      <b/>
      <sz val="13"/>
      <color theme="1"/>
      <name val="Calibri"/>
      <family val="2"/>
      <scheme val="minor"/>
    </font>
    <font>
      <sz val="13"/>
      <color theme="1"/>
      <name val="Calibri"/>
      <family val="2"/>
      <scheme val="minor"/>
    </font>
    <font>
      <sz val="10"/>
      <color theme="0"/>
      <name val="Arial"/>
      <family val="2"/>
    </font>
    <font>
      <sz val="10"/>
      <name val="Arial"/>
      <family val="2"/>
      <charset val="1"/>
    </font>
    <font>
      <sz val="11"/>
      <color rgb="FF000000"/>
      <name val="Calibri"/>
      <family val="2"/>
      <charset val="1"/>
    </font>
    <font>
      <u/>
      <sz val="11"/>
      <color rgb="FF0563C1"/>
      <name val="Calibri"/>
      <family val="2"/>
      <charset val="1"/>
    </font>
    <font>
      <b/>
      <sz val="11"/>
      <color theme="1"/>
      <name val="Calibri"/>
      <family val="2"/>
      <scheme val="minor"/>
    </font>
    <font>
      <sz val="12"/>
      <color rgb="FF000000"/>
      <name val="Arial"/>
      <family val="2"/>
    </font>
    <font>
      <sz val="10"/>
      <color rgb="FF000000"/>
      <name val="Arial"/>
      <family val="2"/>
    </font>
    <font>
      <b/>
      <sz val="10"/>
      <color rgb="FF000000"/>
      <name val="Arial"/>
      <family val="2"/>
    </font>
    <font>
      <sz val="10"/>
      <color theme="1"/>
      <name val="Calibri"/>
      <family val="2"/>
      <scheme val="minor"/>
    </font>
    <font>
      <b/>
      <sz val="10"/>
      <color theme="0"/>
      <name val="Arial"/>
      <family val="2"/>
    </font>
    <font>
      <sz val="11"/>
      <color theme="1"/>
      <name val="Calibri"/>
      <family val="2"/>
      <scheme val="minor"/>
    </font>
    <font>
      <sz val="8"/>
      <name val="Arial"/>
      <family val="2"/>
    </font>
    <font>
      <sz val="8"/>
      <color theme="1"/>
      <name val="Arial"/>
      <family val="2"/>
    </font>
    <font>
      <b/>
      <sz val="8"/>
      <color theme="1"/>
      <name val="Calibri"/>
      <family val="2"/>
      <scheme val="minor"/>
    </font>
    <font>
      <sz val="9"/>
      <color theme="1"/>
      <name val="Calibri"/>
      <family val="2"/>
      <scheme val="minor"/>
    </font>
    <font>
      <sz val="8"/>
      <color theme="1"/>
      <name val="Calibri"/>
      <family val="2"/>
      <scheme val="minor"/>
    </font>
    <font>
      <sz val="8"/>
      <color rgb="FF000000"/>
      <name val="Arial"/>
      <family val="2"/>
    </font>
    <font>
      <sz val="8"/>
      <color rgb="FF44546A"/>
      <name val="Calibri"/>
      <family val="2"/>
      <scheme val="minor"/>
    </font>
    <font>
      <b/>
      <sz val="9"/>
      <color rgb="FF002060"/>
      <name val="Calibri"/>
      <family val="2"/>
      <scheme val="minor"/>
    </font>
    <font>
      <sz val="9"/>
      <color theme="2" tint="-0.749992370372631"/>
      <name val="Calibri"/>
      <family val="2"/>
      <scheme val="minor"/>
    </font>
    <font>
      <sz val="9"/>
      <color theme="0"/>
      <name val="Calibri"/>
      <family val="2"/>
      <scheme val="minor"/>
    </font>
    <font>
      <sz val="12"/>
      <color rgb="FF44546A"/>
      <name val="Calibri"/>
      <family val="2"/>
      <scheme val="minor"/>
    </font>
    <font>
      <sz val="14"/>
      <color theme="0"/>
      <name val="Arial"/>
      <family val="2"/>
    </font>
    <font>
      <b/>
      <sz val="12"/>
      <color theme="0"/>
      <name val="Arial"/>
      <family val="2"/>
    </font>
    <font>
      <sz val="14"/>
      <color theme="3" tint="-0.499984740745262"/>
      <name val="Arial"/>
      <family val="2"/>
    </font>
    <font>
      <sz val="8"/>
      <color theme="3" tint="-0.499984740745262"/>
      <name val="Arial"/>
      <family val="2"/>
    </font>
    <font>
      <sz val="8"/>
      <name val="Calibri"/>
      <family val="2"/>
    </font>
    <font>
      <sz val="8"/>
      <color theme="0"/>
      <name val="Calibri"/>
      <family val="2"/>
      <scheme val="minor"/>
    </font>
    <font>
      <sz val="8"/>
      <color theme="2" tint="-0.749992370372631"/>
      <name val="Calibri"/>
      <family val="2"/>
      <scheme val="minor"/>
    </font>
    <font>
      <sz val="8"/>
      <color theme="1" tint="4.9989318521683403E-2"/>
      <name val="Calibri"/>
      <family val="2"/>
      <scheme val="minor"/>
    </font>
    <font>
      <sz val="6"/>
      <color theme="2" tint="-0.749992370372631"/>
      <name val="Calibri"/>
      <family val="2"/>
      <scheme val="minor"/>
    </font>
    <font>
      <sz val="10"/>
      <color rgb="FFFFFFFF"/>
      <name val="Calibri"/>
      <family val="2"/>
      <scheme val="minor"/>
    </font>
    <font>
      <sz val="12"/>
      <color theme="2" tint="-0.749992370372631"/>
      <name val="Calibri"/>
      <family val="2"/>
      <scheme val="minor"/>
    </font>
    <font>
      <sz val="12"/>
      <color theme="1"/>
      <name val="Calibri"/>
      <family val="2"/>
      <scheme val="minor"/>
    </font>
    <font>
      <sz val="9"/>
      <color theme="9" tint="-0.249977111117893"/>
      <name val="Calibri"/>
      <family val="2"/>
      <scheme val="minor"/>
    </font>
    <font>
      <sz val="11"/>
      <color rgb="FF9C5700"/>
      <name val="Calibri"/>
      <family val="2"/>
      <scheme val="minor"/>
    </font>
    <font>
      <sz val="36"/>
      <color rgb="FF9C5700"/>
      <name val="Calibri"/>
      <family val="2"/>
      <scheme val="minor"/>
    </font>
    <font>
      <sz val="8"/>
      <color theme="7" tint="-0.249977111117893"/>
      <name val="Calibri"/>
      <family val="2"/>
      <scheme val="minor"/>
    </font>
  </fonts>
  <fills count="40">
    <fill>
      <patternFill patternType="none"/>
    </fill>
    <fill>
      <patternFill patternType="gray125"/>
    </fill>
    <fill>
      <patternFill patternType="solid">
        <fgColor theme="0"/>
        <bgColor indexed="64"/>
      </patternFill>
    </fill>
    <fill>
      <patternFill patternType="solid">
        <fgColor rgb="FF006666"/>
        <bgColor indexed="64"/>
      </patternFill>
    </fill>
    <fill>
      <patternFill patternType="solid">
        <fgColor indexed="9"/>
        <bgColor indexed="26"/>
      </patternFill>
    </fill>
    <fill>
      <patternFill patternType="solid">
        <fgColor rgb="FF4B781E"/>
        <bgColor indexed="64"/>
      </patternFill>
    </fill>
    <fill>
      <patternFill patternType="solid">
        <fgColor rgb="FF50BE5A"/>
        <bgColor indexed="64"/>
      </patternFill>
    </fill>
    <fill>
      <patternFill patternType="solid">
        <fgColor rgb="FF8CDC64"/>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theme="9"/>
        <bgColor indexed="64"/>
      </patternFill>
    </fill>
    <fill>
      <patternFill patternType="solid">
        <fgColor rgb="FF009999"/>
        <bgColor indexed="64"/>
      </patternFill>
    </fill>
    <fill>
      <patternFill patternType="solid">
        <fgColor rgb="FFB1D7D3"/>
        <bgColor indexed="64"/>
      </patternFill>
    </fill>
    <fill>
      <patternFill patternType="solid">
        <fgColor rgb="FF0066CC"/>
        <bgColor indexed="64"/>
      </patternFill>
    </fill>
    <fill>
      <patternFill patternType="solid">
        <fgColor theme="7" tint="0.79998168889431442"/>
        <bgColor indexed="64"/>
      </patternFill>
    </fill>
    <fill>
      <patternFill patternType="solid">
        <fgColor rgb="FF990099"/>
        <bgColor indexed="64"/>
      </patternFill>
    </fill>
    <fill>
      <patternFill patternType="solid">
        <fgColor rgb="FFFF0066"/>
        <bgColor indexed="64"/>
      </patternFill>
    </fill>
    <fill>
      <patternFill patternType="solid">
        <fgColor rgb="FFFF6600"/>
        <bgColor indexed="64"/>
      </patternFill>
    </fill>
    <fill>
      <patternFill patternType="solid">
        <fgColor rgb="FFAEFCBB"/>
        <bgColor indexed="64"/>
      </patternFill>
    </fill>
    <fill>
      <patternFill patternType="solid">
        <fgColor rgb="FFCC3399"/>
        <bgColor indexed="64"/>
      </patternFill>
    </fill>
    <fill>
      <patternFill patternType="solid">
        <fgColor rgb="FFFFFF00"/>
        <bgColor indexed="64"/>
      </patternFill>
    </fill>
    <fill>
      <patternFill patternType="solid">
        <fgColor theme="0"/>
        <bgColor indexed="26"/>
      </patternFill>
    </fill>
    <fill>
      <patternFill patternType="solid">
        <fgColor theme="9" tint="0.79998168889431442"/>
        <bgColor indexed="64"/>
      </patternFill>
    </fill>
    <fill>
      <patternFill patternType="solid">
        <fgColor rgb="FFFF0000"/>
        <bgColor indexed="64"/>
      </patternFill>
    </fill>
    <fill>
      <patternFill patternType="solid">
        <fgColor rgb="FFA2C4C9"/>
        <bgColor indexed="64"/>
      </patternFill>
    </fill>
    <fill>
      <patternFill patternType="solid">
        <fgColor rgb="FF92D050"/>
        <bgColor indexed="64"/>
      </patternFill>
    </fill>
    <fill>
      <patternFill patternType="solid">
        <fgColor rgb="FF669966"/>
        <bgColor indexed="64"/>
      </patternFill>
    </fill>
    <fill>
      <patternFill patternType="solid">
        <fgColor theme="7" tint="0.79998168889431442"/>
        <bgColor indexed="26"/>
      </patternFill>
    </fill>
    <fill>
      <patternFill patternType="solid">
        <fgColor theme="4"/>
        <bgColor indexed="64"/>
      </patternFill>
    </fill>
    <fill>
      <patternFill patternType="solid">
        <fgColor theme="4" tint="0.79998168889431442"/>
        <bgColor indexed="26"/>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tint="-4.9989318521683403E-2"/>
        <bgColor indexed="26"/>
      </patternFill>
    </fill>
    <fill>
      <patternFill patternType="solid">
        <fgColor rgb="FFCC99FF"/>
        <bgColor indexed="64"/>
      </patternFill>
    </fill>
    <fill>
      <patternFill patternType="solid">
        <fgColor theme="2"/>
        <bgColor indexed="26"/>
      </patternFill>
    </fill>
    <fill>
      <patternFill patternType="solid">
        <fgColor rgb="FF44546A"/>
        <bgColor indexed="64"/>
      </patternFill>
    </fill>
    <fill>
      <patternFill patternType="solid">
        <fgColor rgb="FFFFEB9C"/>
      </patternFill>
    </fill>
  </fills>
  <borders count="66">
    <border>
      <left/>
      <right/>
      <top/>
      <bottom/>
      <diagonal/>
    </border>
    <border>
      <left style="medium">
        <color indexed="64"/>
      </left>
      <right/>
      <top/>
      <bottom/>
      <diagonal/>
    </border>
    <border>
      <left style="medium">
        <color indexed="64"/>
      </left>
      <right/>
      <top/>
      <bottom style="medium">
        <color indexed="64"/>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rgb="FFFF0000"/>
      </left>
      <right style="medium">
        <color rgb="FFFF0000"/>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
      <left/>
      <right style="medium">
        <color rgb="FFFF0000"/>
      </right>
      <top/>
      <bottom style="medium">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style="double">
        <color theme="6" tint="0.39994506668294322"/>
      </left>
      <right style="double">
        <color theme="6" tint="0.39994506668294322"/>
      </right>
      <top style="double">
        <color theme="6" tint="0.39994506668294322"/>
      </top>
      <bottom/>
      <diagonal/>
    </border>
    <border>
      <left style="double">
        <color theme="6" tint="0.39994506668294322"/>
      </left>
      <right style="double">
        <color theme="6" tint="0.39994506668294322"/>
      </right>
      <top style="double">
        <color theme="6" tint="0.39991454817346722"/>
      </top>
      <bottom style="double">
        <color theme="6" tint="0.39991454817346722"/>
      </bottom>
      <diagonal/>
    </border>
    <border>
      <left/>
      <right/>
      <top/>
      <bottom style="medium">
        <color rgb="FF000000"/>
      </bottom>
      <diagonal/>
    </border>
    <border>
      <left style="thin">
        <color theme="3"/>
      </left>
      <right style="thin">
        <color theme="3"/>
      </right>
      <top style="thin">
        <color theme="3"/>
      </top>
      <bottom style="thin">
        <color theme="3"/>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style="thick">
        <color theme="0"/>
      </left>
      <right/>
      <top style="thick">
        <color theme="0"/>
      </top>
      <bottom style="thick">
        <color theme="0"/>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style="medium">
        <color theme="5"/>
      </left>
      <right style="medium">
        <color theme="5"/>
      </right>
      <top style="medium">
        <color theme="5"/>
      </top>
      <bottom/>
      <diagonal/>
    </border>
    <border>
      <left/>
      <right style="medium">
        <color rgb="FFFFC000"/>
      </right>
      <top/>
      <bottom/>
      <diagonal/>
    </border>
    <border>
      <left style="medium">
        <color theme="5"/>
      </left>
      <right style="medium">
        <color theme="5"/>
      </right>
      <top/>
      <bottom/>
      <diagonal/>
    </border>
    <border>
      <left/>
      <right/>
      <top/>
      <bottom style="thin">
        <color theme="0"/>
      </bottom>
      <diagonal/>
    </border>
    <border>
      <left style="medium">
        <color indexed="64"/>
      </left>
      <right/>
      <top style="medium">
        <color indexed="64"/>
      </top>
      <bottom/>
      <diagonal/>
    </border>
    <border>
      <left style="medium">
        <color rgb="FFFFC000"/>
      </left>
      <right/>
      <top style="medium">
        <color indexed="64"/>
      </top>
      <bottom/>
      <diagonal/>
    </border>
    <border>
      <left style="medium">
        <color theme="5"/>
      </left>
      <right style="medium">
        <color theme="5"/>
      </right>
      <top style="medium">
        <color indexed="64"/>
      </top>
      <bottom style="thin">
        <color theme="0"/>
      </bottom>
      <diagonal/>
    </border>
    <border>
      <left style="medium">
        <color theme="5"/>
      </left>
      <right style="medium">
        <color theme="5"/>
      </right>
      <top style="medium">
        <color indexed="64"/>
      </top>
      <bottom/>
      <diagonal/>
    </border>
    <border>
      <left/>
      <right style="medium">
        <color rgb="FFFFC000"/>
      </right>
      <top style="medium">
        <color indexed="64"/>
      </top>
      <bottom style="thin">
        <color theme="0"/>
      </bottom>
      <diagonal/>
    </border>
    <border>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medium">
        <color theme="5"/>
      </left>
      <right style="medium">
        <color theme="5"/>
      </right>
      <top style="thin">
        <color theme="0"/>
      </top>
      <bottom style="thin">
        <color theme="0"/>
      </bottom>
      <diagonal/>
    </border>
    <border>
      <left style="medium">
        <color theme="5"/>
      </left>
      <right style="medium">
        <color theme="5"/>
      </right>
      <top style="thin">
        <color theme="0"/>
      </top>
      <bottom/>
      <diagonal/>
    </border>
    <border>
      <left/>
      <right style="medium">
        <color rgb="FFFFC000"/>
      </right>
      <top style="thin">
        <color theme="0"/>
      </top>
      <bottom style="thin">
        <color theme="0"/>
      </bottom>
      <diagonal/>
    </border>
    <border>
      <left/>
      <right style="medium">
        <color indexed="64"/>
      </right>
      <top style="thin">
        <color theme="0"/>
      </top>
      <bottom style="thin">
        <color theme="0"/>
      </bottom>
      <diagonal/>
    </border>
    <border>
      <left/>
      <right style="medium">
        <color indexed="64"/>
      </right>
      <top/>
      <bottom/>
      <diagonal/>
    </border>
    <border>
      <left style="medium">
        <color rgb="FFFFC000"/>
      </left>
      <right/>
      <top/>
      <bottom style="medium">
        <color rgb="FFFFC000"/>
      </bottom>
      <diagonal/>
    </border>
    <border>
      <left style="medium">
        <color theme="5"/>
      </left>
      <right style="medium">
        <color theme="5"/>
      </right>
      <top style="thin">
        <color theme="0"/>
      </top>
      <bottom style="medium">
        <color rgb="FFFFC000"/>
      </bottom>
      <diagonal/>
    </border>
    <border>
      <left/>
      <right style="medium">
        <color rgb="FFFFC000"/>
      </right>
      <top/>
      <bottom style="medium">
        <color rgb="FFFFC000"/>
      </bottom>
      <diagonal/>
    </border>
    <border>
      <left/>
      <right style="medium">
        <color indexed="64"/>
      </right>
      <top style="thin">
        <color theme="0"/>
      </top>
      <bottom style="medium">
        <color rgb="FFFFC000"/>
      </bottom>
      <diagonal/>
    </border>
    <border>
      <left/>
      <right/>
      <top/>
      <bottom style="medium">
        <color indexed="64"/>
      </bottom>
      <diagonal/>
    </border>
    <border>
      <left/>
      <right style="medium">
        <color indexed="64"/>
      </right>
      <top/>
      <bottom style="medium">
        <color indexed="64"/>
      </bottom>
      <diagonal/>
    </border>
    <border>
      <left style="medium">
        <color theme="5"/>
      </left>
      <right/>
      <top/>
      <bottom style="medium">
        <color theme="5"/>
      </bottom>
      <diagonal/>
    </border>
    <border>
      <left/>
      <right/>
      <top/>
      <bottom style="medium">
        <color theme="5"/>
      </bottom>
      <diagonal/>
    </border>
    <border>
      <left/>
      <right style="medium">
        <color theme="5"/>
      </right>
      <top/>
      <bottom/>
      <diagonal/>
    </border>
    <border>
      <left/>
      <right style="medium">
        <color theme="5"/>
      </right>
      <top/>
      <bottom style="double">
        <color theme="6" tint="0.39991454817346722"/>
      </bottom>
      <diagonal/>
    </border>
    <border>
      <left style="medium">
        <color rgb="FF000000"/>
      </left>
      <right style="medium">
        <color rgb="FF000000"/>
      </right>
      <top style="medium">
        <color rgb="FF000000"/>
      </top>
      <bottom/>
      <diagonal/>
    </border>
    <border>
      <left style="thick">
        <color theme="0"/>
      </left>
      <right/>
      <top style="thick">
        <color theme="0"/>
      </top>
      <bottom style="double">
        <color theme="6" tint="0.39994506668294322"/>
      </bottom>
      <diagonal/>
    </border>
    <border>
      <left/>
      <right style="thick">
        <color theme="0"/>
      </right>
      <top style="thick">
        <color theme="0"/>
      </top>
      <bottom style="double">
        <color theme="6" tint="0.39994506668294322"/>
      </bottom>
      <diagonal/>
    </border>
    <border>
      <left style="medium">
        <color theme="5"/>
      </left>
      <right/>
      <top/>
      <bottom/>
      <diagonal/>
    </border>
    <border>
      <left style="medium">
        <color theme="5"/>
      </left>
      <right/>
      <top/>
      <bottom style="double">
        <color theme="6" tint="0.39991454817346722"/>
      </bottom>
      <diagonal/>
    </border>
    <border>
      <left/>
      <right/>
      <top/>
      <bottom style="double">
        <color theme="6" tint="0.39991454817346722"/>
      </bottom>
      <diagonal/>
    </border>
    <border>
      <left/>
      <right/>
      <top/>
      <bottom style="thin">
        <color rgb="FFFFC000"/>
      </bottom>
      <diagonal/>
    </border>
  </borders>
  <cellStyleXfs count="13">
    <xf numFmtId="0" fontId="0" fillId="0" borderId="0"/>
    <xf numFmtId="0" fontId="4" fillId="0" borderId="0"/>
    <xf numFmtId="164" fontId="4" fillId="0" borderId="0" applyFont="0" applyFill="0" applyBorder="0" applyAlignment="0" applyProtection="0"/>
    <xf numFmtId="43" fontId="10" fillId="0" borderId="0" applyFont="0" applyFill="0" applyBorder="0" applyAlignment="0" applyProtection="0"/>
    <xf numFmtId="0" fontId="15" fillId="0" borderId="0"/>
    <xf numFmtId="0" fontId="16" fillId="0" borderId="0" applyBorder="0" applyProtection="0"/>
    <xf numFmtId="165" fontId="15" fillId="0" borderId="0" applyBorder="0" applyProtection="0"/>
    <xf numFmtId="0" fontId="14" fillId="0" borderId="0"/>
    <xf numFmtId="166" fontId="15" fillId="0" borderId="0" applyBorder="0" applyProtection="0"/>
    <xf numFmtId="43" fontId="10" fillId="0" borderId="0" applyFont="0" applyFill="0" applyBorder="0" applyAlignment="0" applyProtection="0"/>
    <xf numFmtId="43" fontId="10" fillId="0" borderId="0" applyFont="0" applyFill="0" applyBorder="0" applyAlignment="0" applyProtection="0"/>
    <xf numFmtId="9" fontId="23" fillId="0" borderId="0" applyFont="0" applyFill="0" applyBorder="0" applyAlignment="0" applyProtection="0"/>
    <xf numFmtId="0" fontId="48" fillId="39" borderId="0" applyNumberFormat="0" applyBorder="0" applyAlignment="0" applyProtection="0"/>
  </cellStyleXfs>
  <cellXfs count="185">
    <xf numFmtId="0" fontId="0" fillId="0" borderId="0" xfId="0"/>
    <xf numFmtId="0" fontId="3" fillId="6" borderId="0" xfId="0" applyFont="1" applyFill="1" applyBorder="1" applyAlignment="1">
      <alignment horizontal="left" vertical="center" indent="1"/>
    </xf>
    <xf numFmtId="0" fontId="3" fillId="7" borderId="0" xfId="0" applyFont="1" applyFill="1" applyBorder="1" applyAlignment="1">
      <alignment horizontal="left" vertical="center" indent="1"/>
    </xf>
    <xf numFmtId="0" fontId="2" fillId="2" borderId="1" xfId="0" applyFont="1" applyFill="1" applyBorder="1"/>
    <xf numFmtId="0" fontId="6" fillId="3" borderId="4" xfId="1" applyFont="1" applyFill="1" applyBorder="1" applyAlignment="1">
      <alignment vertical="center"/>
    </xf>
    <xf numFmtId="0" fontId="5" fillId="2" borderId="1" xfId="0" applyFont="1" applyFill="1" applyBorder="1" applyAlignment="1">
      <alignment vertical="top"/>
    </xf>
    <xf numFmtId="0" fontId="7" fillId="2" borderId="1" xfId="0" applyFont="1" applyFill="1" applyBorder="1" applyAlignment="1">
      <alignment vertical="top"/>
    </xf>
    <xf numFmtId="0" fontId="1" fillId="2" borderId="1" xfId="0" applyFont="1" applyFill="1" applyBorder="1"/>
    <xf numFmtId="0" fontId="5" fillId="2" borderId="1" xfId="0" applyFont="1" applyFill="1" applyBorder="1" applyAlignment="1">
      <alignment vertical="center"/>
    </xf>
    <xf numFmtId="0" fontId="5" fillId="2" borderId="2" xfId="0" applyFont="1" applyFill="1" applyBorder="1" applyAlignme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justify" vertical="center" wrapText="1"/>
    </xf>
    <xf numFmtId="0" fontId="4" fillId="5" borderId="0" xfId="0" applyFont="1" applyFill="1" applyBorder="1" applyAlignment="1">
      <alignment horizontal="left" vertical="center" indent="1"/>
    </xf>
    <xf numFmtId="0" fontId="4" fillId="10" borderId="0" xfId="0" applyFont="1" applyFill="1" applyBorder="1" applyAlignment="1">
      <alignment horizontal="left" vertical="center" indent="1"/>
    </xf>
    <xf numFmtId="164" fontId="9" fillId="3" borderId="4" xfId="2" applyFont="1" applyFill="1" applyBorder="1" applyAlignment="1">
      <alignment horizontal="left" vertical="center" wrapText="1" indent="2"/>
    </xf>
    <xf numFmtId="0" fontId="4" fillId="5" borderId="0" xfId="0" applyFont="1" applyFill="1" applyBorder="1" applyAlignment="1">
      <alignment horizontal="center" vertical="center"/>
    </xf>
    <xf numFmtId="0" fontId="4" fillId="10" borderId="0" xfId="0" applyFont="1" applyFill="1" applyBorder="1" applyAlignment="1">
      <alignment horizontal="center" vertical="center"/>
    </xf>
    <xf numFmtId="0" fontId="3" fillId="6" borderId="0" xfId="0" applyFont="1" applyFill="1" applyBorder="1" applyAlignment="1">
      <alignment horizontal="center" vertical="center"/>
    </xf>
    <xf numFmtId="0" fontId="3" fillId="7" borderId="0" xfId="0" applyFont="1" applyFill="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12" fillId="12" borderId="13" xfId="0" applyFont="1" applyFill="1" applyBorder="1" applyAlignment="1">
      <alignment horizontal="center" vertical="center"/>
    </xf>
    <xf numFmtId="0" fontId="12" fillId="12" borderId="15" xfId="0" applyFont="1" applyFill="1" applyBorder="1" applyAlignment="1">
      <alignment horizontal="center" vertical="center"/>
    </xf>
    <xf numFmtId="0" fontId="12" fillId="13" borderId="15" xfId="0" applyFont="1" applyFill="1" applyBorder="1" applyAlignment="1">
      <alignment horizontal="center" vertical="center"/>
    </xf>
    <xf numFmtId="0" fontId="12" fillId="14" borderId="16" xfId="0" applyFont="1" applyFill="1" applyBorder="1" applyAlignment="1">
      <alignment horizontal="left" vertical="center" wrapText="1"/>
    </xf>
    <xf numFmtId="0" fontId="12" fillId="15" borderId="15" xfId="0" applyFont="1" applyFill="1" applyBorder="1" applyAlignment="1">
      <alignment horizontal="center" vertical="center"/>
    </xf>
    <xf numFmtId="0" fontId="12" fillId="9" borderId="15" xfId="0" applyFont="1" applyFill="1" applyBorder="1" applyAlignment="1">
      <alignment horizontal="center" vertical="center"/>
    </xf>
    <xf numFmtId="0" fontId="12" fillId="16" borderId="16" xfId="0" applyFont="1" applyFill="1" applyBorder="1" applyAlignment="1">
      <alignment horizontal="left" vertical="center" wrapText="1"/>
    </xf>
    <xf numFmtId="0" fontId="12" fillId="17" borderId="15" xfId="0" applyFont="1" applyFill="1" applyBorder="1" applyAlignment="1">
      <alignment horizontal="center" vertical="center"/>
    </xf>
    <xf numFmtId="0" fontId="12" fillId="18" borderId="18" xfId="0" applyFont="1" applyFill="1" applyBorder="1" applyAlignment="1">
      <alignment horizontal="center" vertical="center"/>
    </xf>
    <xf numFmtId="0" fontId="12" fillId="19" borderId="13" xfId="0" applyFont="1" applyFill="1" applyBorder="1" applyAlignment="1">
      <alignment horizontal="center" vertical="center"/>
    </xf>
    <xf numFmtId="0" fontId="12" fillId="19" borderId="15" xfId="0" applyFont="1" applyFill="1" applyBorder="1" applyAlignment="1">
      <alignment horizontal="center" vertical="center"/>
    </xf>
    <xf numFmtId="0" fontId="12" fillId="20" borderId="16" xfId="0" applyFont="1" applyFill="1" applyBorder="1" applyAlignment="1">
      <alignment horizontal="left" vertical="center" wrapText="1"/>
    </xf>
    <xf numFmtId="0" fontId="12" fillId="9" borderId="18" xfId="0" applyFont="1" applyFill="1" applyBorder="1" applyAlignment="1">
      <alignment horizontal="center" vertical="center"/>
    </xf>
    <xf numFmtId="0" fontId="12" fillId="9" borderId="13" xfId="0" applyFont="1" applyFill="1" applyBorder="1" applyAlignment="1">
      <alignment horizontal="center" vertical="center"/>
    </xf>
    <xf numFmtId="0" fontId="12" fillId="2" borderId="14"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0" fillId="22" borderId="0" xfId="0" applyFill="1"/>
    <xf numFmtId="0" fontId="0" fillId="0" borderId="0" xfId="0" pivotButton="1"/>
    <xf numFmtId="0" fontId="0" fillId="0" borderId="0" xfId="0" applyAlignment="1">
      <alignment horizontal="left"/>
    </xf>
    <xf numFmtId="0" fontId="11" fillId="11" borderId="12" xfId="0" applyFont="1" applyFill="1" applyBorder="1" applyAlignment="1">
      <alignment horizontal="center" vertical="center" textRotation="90"/>
    </xf>
    <xf numFmtId="0" fontId="11" fillId="11" borderId="17" xfId="0" applyFont="1" applyFill="1" applyBorder="1" applyAlignment="1">
      <alignment horizontal="center" vertical="center" textRotation="90"/>
    </xf>
    <xf numFmtId="0" fontId="11" fillId="10" borderId="12" xfId="0" applyFont="1" applyFill="1" applyBorder="1" applyAlignment="1">
      <alignment horizontal="center" vertical="center" textRotation="90"/>
    </xf>
    <xf numFmtId="0" fontId="11" fillId="10" borderId="17" xfId="0" applyFont="1" applyFill="1" applyBorder="1" applyAlignment="1">
      <alignment horizontal="center" vertical="center" textRotation="90"/>
    </xf>
    <xf numFmtId="0" fontId="11" fillId="14" borderId="12" xfId="0" applyFont="1" applyFill="1" applyBorder="1" applyAlignment="1">
      <alignment horizontal="center" vertical="center" textRotation="90"/>
    </xf>
    <xf numFmtId="0" fontId="11" fillId="14" borderId="17" xfId="0" applyFont="1" applyFill="1" applyBorder="1" applyAlignment="1">
      <alignment horizontal="center" vertical="center" textRotation="90"/>
    </xf>
    <xf numFmtId="0" fontId="11" fillId="21" borderId="12" xfId="0" applyFont="1" applyFill="1" applyBorder="1" applyAlignment="1">
      <alignment horizontal="center" vertical="center" textRotation="90" wrapText="1"/>
    </xf>
    <xf numFmtId="0" fontId="11" fillId="21" borderId="17" xfId="0" applyFont="1" applyFill="1" applyBorder="1" applyAlignment="1">
      <alignment horizontal="center" vertical="center" textRotation="90" wrapText="1"/>
    </xf>
    <xf numFmtId="0" fontId="2" fillId="8" borderId="20" xfId="1" applyFont="1" applyFill="1" applyBorder="1" applyAlignment="1">
      <alignment horizontal="center" vertical="center"/>
    </xf>
    <xf numFmtId="0" fontId="2" fillId="8" borderId="3" xfId="1" applyFont="1" applyFill="1" applyBorder="1" applyAlignment="1">
      <alignment horizontal="center" vertical="center"/>
    </xf>
    <xf numFmtId="0" fontId="0" fillId="0" borderId="0" xfId="0" applyNumberFormat="1"/>
    <xf numFmtId="0" fontId="18" fillId="0" borderId="0" xfId="0" applyFont="1" applyAlignment="1">
      <alignment horizontal="justify" vertical="center" wrapText="1"/>
    </xf>
    <xf numFmtId="0" fontId="18" fillId="0" borderId="23" xfId="0" applyFont="1" applyBorder="1" applyAlignment="1">
      <alignment horizontal="justify" vertical="center" wrapText="1"/>
    </xf>
    <xf numFmtId="0" fontId="0" fillId="0" borderId="0" xfId="0" applyAlignment="1">
      <alignment wrapText="1"/>
    </xf>
    <xf numFmtId="0" fontId="20" fillId="26" borderId="24" xfId="0" applyFont="1" applyFill="1" applyBorder="1" applyAlignment="1">
      <alignment horizontal="left" vertical="center" wrapText="1"/>
    </xf>
    <xf numFmtId="0" fontId="19" fillId="0" borderId="24" xfId="0" applyFont="1" applyBorder="1" applyAlignment="1">
      <alignment vertical="center" wrapText="1"/>
    </xf>
    <xf numFmtId="0" fontId="19" fillId="0" borderId="24" xfId="0" applyFont="1" applyBorder="1" applyAlignment="1">
      <alignment horizontal="left" vertical="center" wrapText="1"/>
    </xf>
    <xf numFmtId="0" fontId="27" fillId="0" borderId="0" xfId="0" applyFont="1"/>
    <xf numFmtId="0" fontId="27" fillId="0" borderId="0" xfId="0" applyFont="1" applyAlignment="1">
      <alignment horizontal="center" vertical="center"/>
    </xf>
    <xf numFmtId="10" fontId="27" fillId="0" borderId="0" xfId="11" applyNumberFormat="1" applyFont="1" applyAlignment="1">
      <alignment horizontal="center" vertical="center"/>
    </xf>
    <xf numFmtId="0" fontId="28" fillId="0" borderId="0" xfId="0" applyFont="1"/>
    <xf numFmtId="0" fontId="27" fillId="0" borderId="0" xfId="0" applyFont="1" applyAlignment="1">
      <alignment vertical="center"/>
    </xf>
    <xf numFmtId="0" fontId="29" fillId="0" borderId="24" xfId="0" applyFont="1" applyBorder="1" applyAlignment="1">
      <alignment horizontal="left" vertical="center" wrapText="1"/>
    </xf>
    <xf numFmtId="0" fontId="28" fillId="0" borderId="0" xfId="0" applyFont="1" applyAlignment="1">
      <alignment wrapText="1"/>
    </xf>
    <xf numFmtId="0" fontId="27" fillId="0" borderId="0" xfId="0" applyFont="1" applyAlignment="1">
      <alignment horizontal="left"/>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25" fillId="4" borderId="27" xfId="0" applyFont="1" applyFill="1" applyBorder="1" applyAlignment="1" applyProtection="1">
      <alignment horizontal="center" vertical="center" wrapText="1"/>
      <protection locked="0"/>
    </xf>
    <xf numFmtId="1" fontId="24" fillId="4" borderId="27" xfId="0" applyNumberFormat="1" applyFont="1" applyFill="1" applyBorder="1" applyAlignment="1" applyProtection="1">
      <alignment horizontal="center" vertical="center" wrapText="1"/>
    </xf>
    <xf numFmtId="1" fontId="25" fillId="4" borderId="27" xfId="0" applyNumberFormat="1" applyFont="1" applyFill="1" applyBorder="1" applyAlignment="1" applyProtection="1">
      <alignment horizontal="center" vertical="center" wrapText="1"/>
    </xf>
    <xf numFmtId="0" fontId="27" fillId="4" borderId="22" xfId="0" applyFont="1" applyFill="1" applyBorder="1" applyAlignment="1" applyProtection="1">
      <alignment vertical="center" wrapText="1"/>
      <protection locked="0"/>
    </xf>
    <xf numFmtId="0" fontId="27" fillId="4" borderId="22" xfId="0" applyFont="1" applyFill="1" applyBorder="1" applyAlignment="1" applyProtection="1">
      <alignment vertical="center" wrapText="1"/>
    </xf>
    <xf numFmtId="0" fontId="0" fillId="0" borderId="0" xfId="0" applyAlignment="1">
      <alignment horizontal="center" vertical="center" wrapText="1"/>
    </xf>
    <xf numFmtId="10" fontId="0" fillId="0" borderId="0" xfId="11" applyNumberFormat="1" applyFont="1" applyAlignment="1">
      <alignment horizontal="center" vertical="center" wrapText="1"/>
    </xf>
    <xf numFmtId="0" fontId="17" fillId="0" borderId="0" xfId="0" applyFont="1" applyAlignment="1">
      <alignment wrapText="1"/>
    </xf>
    <xf numFmtId="0" fontId="0" fillId="0" borderId="0" xfId="0" applyFont="1" applyAlignment="1" applyProtection="1"/>
    <xf numFmtId="0" fontId="0" fillId="0" borderId="0" xfId="0" applyFont="1" applyAlignment="1" applyProtection="1">
      <alignment wrapText="1"/>
    </xf>
    <xf numFmtId="0" fontId="0" fillId="0" borderId="0" xfId="0" applyAlignment="1"/>
    <xf numFmtId="0" fontId="32" fillId="9" borderId="28" xfId="0" applyFont="1" applyFill="1" applyBorder="1" applyAlignment="1" applyProtection="1">
      <alignment vertical="center" wrapText="1"/>
    </xf>
    <xf numFmtId="0" fontId="33" fillId="30" borderId="28" xfId="0" applyFont="1" applyFill="1" applyBorder="1" applyAlignment="1" applyProtection="1">
      <alignment vertical="center" wrapText="1"/>
    </xf>
    <xf numFmtId="0" fontId="21" fillId="0" borderId="0" xfId="0" applyFont="1"/>
    <xf numFmtId="0" fontId="31" fillId="23" borderId="22" xfId="0" applyFont="1" applyFill="1" applyBorder="1" applyAlignment="1" applyProtection="1">
      <alignment horizontal="center" vertical="center" wrapText="1"/>
    </xf>
    <xf numFmtId="0" fontId="27" fillId="31" borderId="22" xfId="0" applyFont="1" applyFill="1" applyBorder="1" applyAlignment="1" applyProtection="1">
      <alignment horizontal="center" vertical="center" wrapText="1"/>
      <protection locked="0"/>
    </xf>
    <xf numFmtId="0" fontId="27" fillId="31" borderId="22" xfId="0" applyFont="1" applyFill="1" applyBorder="1" applyAlignment="1" applyProtection="1">
      <alignment vertical="center" wrapText="1"/>
      <protection locked="0"/>
    </xf>
    <xf numFmtId="0" fontId="33" fillId="28" borderId="28" xfId="0" applyFont="1" applyFill="1" applyBorder="1" applyAlignment="1" applyProtection="1">
      <alignment vertical="center" wrapText="1"/>
    </xf>
    <xf numFmtId="0" fontId="34" fillId="0" borderId="0" xfId="0" applyFont="1" applyAlignment="1">
      <alignment horizontal="justify" vertical="center"/>
    </xf>
    <xf numFmtId="0" fontId="0" fillId="32" borderId="0" xfId="0" applyFont="1" applyFill="1" applyBorder="1" applyAlignment="1"/>
    <xf numFmtId="0" fontId="0" fillId="32" borderId="29" xfId="0" applyFont="1" applyFill="1" applyBorder="1" applyAlignment="1"/>
    <xf numFmtId="0" fontId="36" fillId="32" borderId="31" xfId="0" applyFont="1" applyFill="1" applyBorder="1" applyAlignment="1">
      <alignment horizontal="center" vertical="center" wrapText="1"/>
    </xf>
    <xf numFmtId="0" fontId="36" fillId="32" borderId="0" xfId="0" applyFont="1" applyFill="1" applyBorder="1" applyAlignment="1">
      <alignment horizontal="center" vertical="center" wrapText="1"/>
    </xf>
    <xf numFmtId="0" fontId="0" fillId="32" borderId="0" xfId="0" applyFont="1" applyFill="1" applyBorder="1"/>
    <xf numFmtId="0" fontId="0" fillId="32" borderId="32" xfId="0" applyFont="1" applyFill="1" applyBorder="1"/>
    <xf numFmtId="0" fontId="13" fillId="32" borderId="33" xfId="0" applyFont="1" applyFill="1" applyBorder="1" applyAlignment="1">
      <alignment horizontal="center" vertical="center" wrapText="1"/>
    </xf>
    <xf numFmtId="0" fontId="13" fillId="32" borderId="34" xfId="0" applyFont="1" applyFill="1" applyBorder="1" applyAlignment="1">
      <alignment horizontal="center" vertical="center" wrapText="1"/>
    </xf>
    <xf numFmtId="0" fontId="13" fillId="32" borderId="0" xfId="0" applyFont="1" applyFill="1" applyBorder="1" applyAlignment="1">
      <alignment horizontal="center" vertical="center" wrapText="1"/>
    </xf>
    <xf numFmtId="0" fontId="13" fillId="32" borderId="35" xfId="0" applyFont="1" applyFill="1" applyBorder="1" applyAlignment="1">
      <alignment horizontal="center" vertical="center" wrapText="1"/>
    </xf>
    <xf numFmtId="0" fontId="22" fillId="33" borderId="0" xfId="0" applyFont="1" applyFill="1" applyBorder="1" applyAlignment="1">
      <alignment horizontal="center" vertical="center" wrapText="1"/>
    </xf>
    <xf numFmtId="10" fontId="22" fillId="32" borderId="35" xfId="0" applyNumberFormat="1" applyFont="1" applyFill="1" applyBorder="1" applyAlignment="1">
      <alignment horizontal="center" vertical="center" wrapText="1"/>
    </xf>
    <xf numFmtId="10" fontId="22" fillId="32" borderId="34" xfId="0" applyNumberFormat="1" applyFont="1" applyFill="1" applyBorder="1" applyAlignment="1">
      <alignment horizontal="center" vertical="center" wrapText="1"/>
    </xf>
    <xf numFmtId="10" fontId="22" fillId="32" borderId="0" xfId="0" applyNumberFormat="1" applyFont="1" applyFill="1" applyBorder="1" applyAlignment="1">
      <alignment horizontal="center" vertical="center" wrapText="1"/>
    </xf>
    <xf numFmtId="10" fontId="22" fillId="33" borderId="36" xfId="0" applyNumberFormat="1" applyFont="1" applyFill="1" applyBorder="1" applyAlignment="1">
      <alignment horizontal="center" vertical="center" wrapText="1"/>
    </xf>
    <xf numFmtId="0" fontId="37" fillId="34" borderId="38" xfId="0" applyFont="1" applyFill="1" applyBorder="1" applyAlignment="1">
      <alignment horizontal="center" vertical="center" textRotation="90"/>
    </xf>
    <xf numFmtId="0" fontId="38" fillId="34" borderId="39" xfId="0" applyFont="1" applyFill="1" applyBorder="1" applyAlignment="1">
      <alignment horizontal="left" vertical="center" wrapText="1" indent="1"/>
    </xf>
    <xf numFmtId="0" fontId="38" fillId="34" borderId="40" xfId="0" applyFont="1" applyFill="1" applyBorder="1" applyAlignment="1">
      <alignment horizontal="left" vertical="center" wrapText="1" indent="1"/>
    </xf>
    <xf numFmtId="0" fontId="3" fillId="34" borderId="41" xfId="0" applyFont="1" applyFill="1" applyBorder="1" applyAlignment="1">
      <alignment horizontal="left" vertical="center" wrapText="1" indent="1"/>
    </xf>
    <xf numFmtId="0" fontId="24" fillId="34" borderId="42" xfId="0" applyFont="1" applyFill="1" applyBorder="1" applyAlignment="1">
      <alignment horizontal="left" vertical="center" wrapText="1" indent="1"/>
    </xf>
    <xf numFmtId="0" fontId="13" fillId="33" borderId="43" xfId="0" applyFont="1" applyFill="1" applyBorder="1" applyAlignment="1">
      <alignment horizontal="left" vertical="center"/>
    </xf>
    <xf numFmtId="0" fontId="37" fillId="34" borderId="32" xfId="0" applyFont="1" applyFill="1" applyBorder="1" applyAlignment="1">
      <alignment horizontal="center" vertical="center" textRotation="90"/>
    </xf>
    <xf numFmtId="0" fontId="38" fillId="34" borderId="44" xfId="0" applyFont="1" applyFill="1" applyBorder="1" applyAlignment="1">
      <alignment horizontal="left" vertical="center" wrapText="1" indent="1"/>
    </xf>
    <xf numFmtId="0" fontId="38" fillId="34" borderId="45" xfId="0" applyFont="1" applyFill="1" applyBorder="1" applyAlignment="1">
      <alignment horizontal="left" vertical="center" wrapText="1" indent="1"/>
    </xf>
    <xf numFmtId="0" fontId="3" fillId="34" borderId="46" xfId="0" applyFont="1" applyFill="1" applyBorder="1" applyAlignment="1">
      <alignment horizontal="left" vertical="center" wrapText="1" indent="1"/>
    </xf>
    <xf numFmtId="0" fontId="24" fillId="34" borderId="47" xfId="0" applyFont="1" applyFill="1" applyBorder="1" applyAlignment="1">
      <alignment horizontal="left" vertical="center" wrapText="1" indent="1"/>
    </xf>
    <xf numFmtId="0" fontId="38" fillId="34" borderId="35" xfId="0" applyFont="1" applyFill="1" applyBorder="1" applyAlignment="1">
      <alignment horizontal="left" vertical="center" wrapText="1" indent="1"/>
    </xf>
    <xf numFmtId="0" fontId="3" fillId="34" borderId="34" xfId="0" applyFont="1" applyFill="1" applyBorder="1" applyAlignment="1">
      <alignment horizontal="left" vertical="center" wrapText="1" indent="1"/>
    </xf>
    <xf numFmtId="0" fontId="24" fillId="34" borderId="48" xfId="0" applyFont="1" applyFill="1" applyBorder="1" applyAlignment="1">
      <alignment horizontal="left" vertical="center" wrapText="1" indent="1"/>
    </xf>
    <xf numFmtId="0" fontId="37" fillId="34" borderId="49" xfId="0" applyFont="1" applyFill="1" applyBorder="1" applyAlignment="1">
      <alignment horizontal="center" vertical="center" textRotation="90"/>
    </xf>
    <xf numFmtId="0" fontId="38" fillId="34" borderId="50" xfId="0" applyFont="1" applyFill="1" applyBorder="1" applyAlignment="1">
      <alignment horizontal="left" vertical="center" wrapText="1" indent="1"/>
    </xf>
    <xf numFmtId="0" fontId="3" fillId="34" borderId="51" xfId="0" applyFont="1" applyFill="1" applyBorder="1" applyAlignment="1">
      <alignment horizontal="left" vertical="center" wrapText="1" indent="1"/>
    </xf>
    <xf numFmtId="0" fontId="24" fillId="34" borderId="52" xfId="0" applyFont="1" applyFill="1" applyBorder="1" applyAlignment="1">
      <alignment horizontal="left" vertical="center" wrapText="1" indent="1"/>
    </xf>
    <xf numFmtId="0" fontId="13" fillId="33" borderId="43" xfId="0" applyFont="1" applyFill="1" applyBorder="1" applyAlignment="1">
      <alignment horizontal="left" vertical="center" indent="1"/>
    </xf>
    <xf numFmtId="0" fontId="0" fillId="34" borderId="53" xfId="0" applyFont="1" applyFill="1" applyBorder="1" applyAlignment="1"/>
    <xf numFmtId="0" fontId="25" fillId="34" borderId="54" xfId="0" applyFont="1" applyFill="1" applyBorder="1" applyAlignment="1"/>
    <xf numFmtId="0" fontId="0" fillId="34" borderId="0" xfId="0" applyFont="1" applyFill="1" applyBorder="1" applyAlignment="1"/>
    <xf numFmtId="0" fontId="40" fillId="32" borderId="33" xfId="0" applyFont="1" applyFill="1" applyBorder="1" applyAlignment="1">
      <alignment horizontal="center" vertical="center" wrapText="1"/>
    </xf>
    <xf numFmtId="0" fontId="21" fillId="24" borderId="21" xfId="0" applyNumberFormat="1" applyFont="1" applyFill="1" applyBorder="1" applyAlignment="1" applyProtection="1">
      <alignment vertical="center" wrapText="1"/>
      <protection locked="0"/>
    </xf>
    <xf numFmtId="0" fontId="21" fillId="35" borderId="21" xfId="0" applyFont="1" applyFill="1" applyBorder="1" applyAlignment="1" applyProtection="1">
      <alignment vertical="center" wrapText="1"/>
      <protection locked="0"/>
    </xf>
    <xf numFmtId="0" fontId="21" fillId="4" borderId="21" xfId="0" applyFont="1" applyFill="1" applyBorder="1" applyAlignment="1" applyProtection="1">
      <alignment vertical="center" wrapText="1"/>
      <protection locked="0"/>
    </xf>
    <xf numFmtId="0" fontId="41" fillId="9" borderId="28" xfId="0" applyFont="1" applyFill="1" applyBorder="1" applyAlignment="1" applyProtection="1">
      <alignment vertical="center" wrapText="1"/>
    </xf>
    <xf numFmtId="0" fontId="40" fillId="30" borderId="28" xfId="0" applyFont="1" applyFill="1" applyBorder="1" applyAlignment="1" applyProtection="1">
      <alignment vertical="center" wrapText="1"/>
    </xf>
    <xf numFmtId="0" fontId="40" fillId="28" borderId="28" xfId="0" applyFont="1" applyFill="1" applyBorder="1" applyAlignment="1" applyProtection="1">
      <alignment vertical="center" wrapText="1"/>
    </xf>
    <xf numFmtId="0" fontId="42" fillId="36" borderId="28" xfId="0" applyFont="1" applyFill="1" applyBorder="1" applyAlignment="1" applyProtection="1">
      <alignment vertical="center" wrapText="1"/>
    </xf>
    <xf numFmtId="2" fontId="27" fillId="4" borderId="22" xfId="0" applyNumberFormat="1" applyFont="1" applyFill="1" applyBorder="1" applyAlignment="1" applyProtection="1">
      <alignment vertical="center" wrapText="1"/>
    </xf>
    <xf numFmtId="0" fontId="44" fillId="38" borderId="0" xfId="0" applyFont="1" applyFill="1" applyAlignment="1">
      <alignment vertical="center" wrapText="1"/>
    </xf>
    <xf numFmtId="0" fontId="45" fillId="9" borderId="28" xfId="0" applyFont="1" applyFill="1" applyBorder="1" applyAlignment="1" applyProtection="1">
      <alignment vertical="center" wrapText="1"/>
    </xf>
    <xf numFmtId="0" fontId="46" fillId="0" borderId="0" xfId="0" applyFont="1"/>
    <xf numFmtId="0" fontId="46" fillId="24" borderId="21" xfId="0" applyNumberFormat="1" applyFont="1" applyFill="1" applyBorder="1" applyAlignment="1" applyProtection="1">
      <alignment vertical="center" wrapText="1"/>
      <protection locked="0"/>
    </xf>
    <xf numFmtId="0" fontId="46" fillId="4" borderId="22" xfId="0" applyFont="1" applyFill="1" applyBorder="1" applyAlignment="1" applyProtection="1">
      <alignment vertical="center" wrapText="1"/>
    </xf>
    <xf numFmtId="0" fontId="45" fillId="9" borderId="28" xfId="0" applyFont="1" applyFill="1" applyBorder="1" applyAlignment="1" applyProtection="1">
      <alignment horizontal="center" vertical="center" wrapText="1"/>
    </xf>
    <xf numFmtId="0" fontId="47" fillId="24" borderId="22" xfId="0" applyNumberFormat="1" applyFont="1" applyFill="1" applyBorder="1" applyAlignment="1" applyProtection="1">
      <alignment vertical="center" wrapText="1"/>
      <protection locked="0"/>
    </xf>
    <xf numFmtId="0" fontId="27" fillId="31" borderId="22" xfId="0" applyFont="1" applyFill="1" applyBorder="1" applyAlignment="1" applyProtection="1">
      <alignment horizontal="left" vertical="center" wrapText="1"/>
      <protection locked="0"/>
    </xf>
    <xf numFmtId="0" fontId="21" fillId="35" borderId="21" xfId="0" applyFont="1" applyFill="1" applyBorder="1" applyAlignment="1" applyProtection="1">
      <alignment vertical="center" wrapText="1"/>
    </xf>
    <xf numFmtId="0" fontId="28" fillId="35" borderId="21" xfId="0" applyFont="1" applyFill="1" applyBorder="1" applyAlignment="1" applyProtection="1">
      <alignment vertical="center" wrapText="1"/>
    </xf>
    <xf numFmtId="0" fontId="25" fillId="37" borderId="21" xfId="0" applyFont="1" applyFill="1" applyBorder="1" applyAlignment="1" applyProtection="1">
      <alignment horizontal="center" vertical="center" wrapText="1"/>
    </xf>
    <xf numFmtId="0" fontId="0" fillId="22" borderId="27" xfId="0" applyFill="1" applyBorder="1" applyAlignment="1" applyProtection="1">
      <alignment horizontal="center" vertical="center" wrapText="1"/>
    </xf>
    <xf numFmtId="0" fontId="27" fillId="9" borderId="15" xfId="0" applyFont="1" applyFill="1" applyBorder="1" applyAlignment="1" applyProtection="1">
      <alignment horizontal="center" vertical="center" wrapText="1"/>
    </xf>
    <xf numFmtId="0" fontId="27" fillId="25" borderId="15" xfId="0" applyFont="1" applyFill="1" applyBorder="1" applyAlignment="1" applyProtection="1">
      <alignment horizontal="center" vertical="center" wrapText="1"/>
    </xf>
    <xf numFmtId="0" fontId="27" fillId="27" borderId="15" xfId="0" applyFont="1" applyFill="1" applyBorder="1" applyAlignment="1" applyProtection="1">
      <alignment horizontal="center" vertical="center" wrapText="1"/>
    </xf>
    <xf numFmtId="10" fontId="27" fillId="25" borderId="15" xfId="11" applyNumberFormat="1" applyFont="1" applyFill="1" applyBorder="1" applyAlignment="1" applyProtection="1">
      <alignment horizontal="center" vertical="center" wrapText="1"/>
    </xf>
    <xf numFmtId="10" fontId="27" fillId="9" borderId="15" xfId="11" applyNumberFormat="1" applyFont="1" applyFill="1" applyBorder="1" applyAlignment="1" applyProtection="1">
      <alignment horizontal="center" vertical="center" wrapText="1"/>
    </xf>
    <xf numFmtId="0" fontId="27" fillId="22" borderId="15" xfId="0" applyFont="1" applyFill="1" applyBorder="1" applyAlignment="1" applyProtection="1">
      <alignment horizontal="center" vertical="center" wrapText="1"/>
    </xf>
    <xf numFmtId="10" fontId="27" fillId="22" borderId="15" xfId="11" applyNumberFormat="1" applyFont="1" applyFill="1" applyBorder="1" applyAlignment="1" applyProtection="1">
      <alignment horizontal="center" vertical="center" wrapText="1"/>
    </xf>
    <xf numFmtId="10" fontId="27" fillId="27" borderId="15" xfId="11" applyNumberFormat="1" applyFont="1" applyFill="1" applyBorder="1" applyAlignment="1" applyProtection="1">
      <alignment horizontal="center" vertical="center" wrapText="1"/>
    </xf>
    <xf numFmtId="0" fontId="27" fillId="29" borderId="22" xfId="0" applyFont="1" applyFill="1" applyBorder="1" applyAlignment="1" applyProtection="1">
      <alignment vertical="center" wrapText="1"/>
      <protection locked="0"/>
    </xf>
    <xf numFmtId="0" fontId="0" fillId="0" borderId="65" xfId="0" applyBorder="1"/>
    <xf numFmtId="0" fontId="28" fillId="0" borderId="65" xfId="0" applyFont="1" applyBorder="1" applyAlignment="1">
      <alignment horizontal="left" vertical="center"/>
    </xf>
    <xf numFmtId="10" fontId="50" fillId="0" borderId="65" xfId="11" applyNumberFormat="1" applyFont="1" applyBorder="1" applyAlignment="1">
      <alignment horizontal="left"/>
    </xf>
    <xf numFmtId="0" fontId="27" fillId="23" borderId="22" xfId="0" applyFont="1" applyFill="1" applyBorder="1" applyAlignment="1" applyProtection="1">
      <alignment vertical="center" wrapText="1"/>
      <protection locked="0"/>
    </xf>
    <xf numFmtId="0" fontId="35" fillId="32" borderId="0" xfId="0" applyFont="1" applyFill="1" applyBorder="1" applyAlignment="1">
      <alignment horizontal="center" vertical="center"/>
    </xf>
    <xf numFmtId="0" fontId="36" fillId="32" borderId="30" xfId="0" applyFont="1" applyFill="1" applyBorder="1" applyAlignment="1">
      <alignment horizontal="center" vertical="center" wrapText="1"/>
    </xf>
    <xf numFmtId="0" fontId="22" fillId="33" borderId="0" xfId="0" applyFont="1" applyFill="1" applyBorder="1" applyAlignment="1">
      <alignment horizontal="center" vertical="center" wrapText="1"/>
    </xf>
    <xf numFmtId="0" fontId="37" fillId="34" borderId="37" xfId="0" applyFont="1" applyFill="1" applyBorder="1" applyAlignment="1">
      <alignment horizontal="center" vertical="center" textRotation="90"/>
    </xf>
    <xf numFmtId="0" fontId="37" fillId="34" borderId="1" xfId="0" applyFont="1" applyFill="1" applyBorder="1" applyAlignment="1">
      <alignment horizontal="center" vertical="center" textRotation="90"/>
    </xf>
    <xf numFmtId="0" fontId="37" fillId="34" borderId="2" xfId="0" applyFont="1" applyFill="1" applyBorder="1" applyAlignment="1">
      <alignment horizontal="center" vertical="center" textRotation="90"/>
    </xf>
    <xf numFmtId="0" fontId="40" fillId="32" borderId="55" xfId="0" applyFont="1" applyFill="1" applyBorder="1" applyAlignment="1">
      <alignment horizontal="center" vertical="center" wrapText="1"/>
    </xf>
    <xf numFmtId="0" fontId="40" fillId="32" borderId="56" xfId="0" applyFont="1" applyFill="1" applyBorder="1" applyAlignment="1">
      <alignment horizontal="center" vertical="center" wrapText="1"/>
    </xf>
    <xf numFmtId="0" fontId="40" fillId="32" borderId="57" xfId="0" applyFont="1" applyFill="1" applyBorder="1" applyAlignment="1">
      <alignment horizontal="center" vertical="center" wrapText="1"/>
    </xf>
    <xf numFmtId="0" fontId="40" fillId="32" borderId="58" xfId="0" applyFont="1" applyFill="1" applyBorder="1" applyAlignment="1">
      <alignment horizontal="center" vertical="center" wrapText="1"/>
    </xf>
    <xf numFmtId="0" fontId="40" fillId="32" borderId="62" xfId="0" applyFont="1" applyFill="1" applyBorder="1" applyAlignment="1">
      <alignment horizontal="center" vertical="center" wrapText="1"/>
    </xf>
    <xf numFmtId="0" fontId="40" fillId="32" borderId="63" xfId="0" applyFont="1" applyFill="1" applyBorder="1" applyAlignment="1">
      <alignment horizontal="center" vertical="center" wrapText="1"/>
    </xf>
    <xf numFmtId="0" fontId="40" fillId="32" borderId="0" xfId="0" applyFont="1" applyFill="1" applyBorder="1" applyAlignment="1">
      <alignment horizontal="center" vertical="center" wrapText="1"/>
    </xf>
    <xf numFmtId="0" fontId="40" fillId="32" borderId="64" xfId="0" applyFont="1" applyFill="1" applyBorder="1" applyAlignment="1">
      <alignment horizontal="center" vertical="center" wrapText="1"/>
    </xf>
    <xf numFmtId="0" fontId="40" fillId="28" borderId="60" xfId="0" applyFont="1" applyFill="1" applyBorder="1" applyAlignment="1" applyProtection="1">
      <alignment horizontal="center" vertical="center" wrapText="1"/>
    </xf>
    <xf numFmtId="0" fontId="40" fillId="28" borderId="61" xfId="0" applyFont="1" applyFill="1" applyBorder="1" applyAlignment="1" applyProtection="1">
      <alignment horizontal="center" vertical="center" wrapText="1"/>
    </xf>
    <xf numFmtId="0" fontId="26" fillId="0" borderId="27"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7" xfId="0" applyFont="1" applyBorder="1" applyAlignment="1">
      <alignment horizontal="center" vertical="center" textRotation="90" wrapText="1"/>
    </xf>
    <xf numFmtId="0" fontId="30" fillId="0" borderId="59" xfId="0" applyFont="1" applyBorder="1" applyAlignment="1">
      <alignment horizontal="center" vertical="center" wrapText="1"/>
    </xf>
    <xf numFmtId="0" fontId="30" fillId="0" borderId="26" xfId="0" applyFont="1" applyBorder="1" applyAlignment="1">
      <alignment horizontal="center" vertical="center" wrapText="1"/>
    </xf>
    <xf numFmtId="0" fontId="49" fillId="39" borderId="0" xfId="12" applyFont="1" applyAlignment="1">
      <alignment horizontal="center" vertical="center"/>
    </xf>
    <xf numFmtId="0" fontId="46" fillId="0" borderId="0" xfId="0" applyFont="1" applyAlignment="1">
      <alignment horizontal="left" vertical="center" wrapText="1"/>
    </xf>
    <xf numFmtId="0" fontId="44" fillId="38" borderId="0" xfId="0" applyFont="1" applyFill="1" applyAlignment="1">
      <alignment vertical="center" wrapText="1"/>
    </xf>
  </cellXfs>
  <cellStyles count="13">
    <cellStyle name="Hiperlink 2" xfId="5" xr:uid="{00000000-0005-0000-0000-000001000000}"/>
    <cellStyle name="Moeda 2" xfId="2" xr:uid="{00000000-0005-0000-0000-000002000000}"/>
    <cellStyle name="Moeda 2 2" xfId="6" xr:uid="{00000000-0005-0000-0000-000003000000}"/>
    <cellStyle name="Neutro" xfId="12" builtinId="28"/>
    <cellStyle name="Normal" xfId="0" builtinId="0"/>
    <cellStyle name="Normal 2" xfId="4" xr:uid="{00000000-0005-0000-0000-000005000000}"/>
    <cellStyle name="Normal 3 2" xfId="1" xr:uid="{00000000-0005-0000-0000-000006000000}"/>
    <cellStyle name="Normal 3 2 2" xfId="7" xr:uid="{00000000-0005-0000-0000-000007000000}"/>
    <cellStyle name="Porcentagem" xfId="11" builtinId="5"/>
    <cellStyle name="Separador de milhares 10 2" xfId="3" xr:uid="{00000000-0005-0000-0000-000008000000}"/>
    <cellStyle name="Separador de milhares 10 2 2" xfId="8" xr:uid="{00000000-0005-0000-0000-000009000000}"/>
    <cellStyle name="Separador de milhares 10 2 3" xfId="9" xr:uid="{A8C6266A-FC65-4D7A-9C29-016D0F39CDE3}"/>
    <cellStyle name="Separador de milhares 10 2 4" xfId="10" xr:uid="{0333EF6A-E3EA-4EAA-9D96-07358B54824A}"/>
  </cellStyles>
  <dxfs count="12">
    <dxf>
      <fill>
        <patternFill>
          <bgColor theme="9" tint="0.39994506668294322"/>
        </patternFill>
      </fill>
    </dxf>
    <dxf>
      <fill>
        <patternFill>
          <bgColor theme="5" tint="0.39994506668294322"/>
        </patternFill>
      </fill>
    </dxf>
    <dxf>
      <fill>
        <patternFill>
          <bgColor theme="7"/>
        </patternFill>
      </fill>
    </dxf>
    <dxf>
      <font>
        <color theme="0"/>
      </font>
      <fill>
        <patternFill>
          <bgColor theme="5"/>
        </patternFill>
      </fill>
    </dxf>
    <dxf>
      <fill>
        <patternFill>
          <bgColor theme="9" tint="0.39994506668294322"/>
        </patternFill>
      </fill>
    </dxf>
    <dxf>
      <fill>
        <patternFill>
          <bgColor theme="5" tint="0.39994506668294322"/>
        </patternFill>
      </fill>
    </dxf>
    <dxf>
      <fill>
        <patternFill>
          <bgColor theme="7"/>
        </patternFill>
      </fill>
    </dxf>
    <dxf>
      <font>
        <color theme="0"/>
      </font>
      <fill>
        <patternFill>
          <bgColor theme="5"/>
        </patternFill>
      </fill>
    </dxf>
    <dxf>
      <fill>
        <patternFill>
          <bgColor theme="9" tint="0.39994506668294322"/>
        </patternFill>
      </fill>
    </dxf>
    <dxf>
      <fill>
        <patternFill>
          <bgColor theme="5" tint="0.39994506668294322"/>
        </patternFill>
      </fill>
    </dxf>
    <dxf>
      <fill>
        <patternFill>
          <bgColor theme="7"/>
        </patternFill>
      </fill>
    </dxf>
    <dxf>
      <font>
        <color theme="0"/>
      </font>
      <fill>
        <patternFill>
          <bgColor theme="5"/>
        </patternFill>
      </fill>
    </dxf>
  </dxfs>
  <tableStyles count="0" defaultTableStyle="TableStyleMedium2" defaultPivotStyle="PivotStyleLight16"/>
  <colors>
    <mruColors>
      <color rgb="FFCC99FF"/>
      <color rgb="FFFF4F4F"/>
      <color rgb="FF160593"/>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[Planilha documentadora-riscos estratégicos-vr1.0.xlsx]relatório tipos risco!Tabela dinâmica1</c:name>
    <c:fmtId val="3"/>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ivotFmts>
      <c:pivotFmt>
        <c:idx val="0"/>
        <c:spPr>
          <a:solidFill>
            <a:schemeClr val="accent1"/>
          </a:solidFill>
          <a:ln w="19050">
            <a:solidFill>
              <a:schemeClr val="lt1"/>
            </a:solid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1"/>
        <c:spPr>
          <a:solidFill>
            <a:schemeClr val="accent1"/>
          </a:solidFill>
          <a:ln w="19050">
            <a:solidFill>
              <a:schemeClr val="lt1"/>
            </a:solidFill>
          </a:ln>
          <a:effectLst/>
        </c:spPr>
        <c:dLbl>
          <c:idx val="0"/>
          <c:layout>
            <c:manualLayout>
              <c:x val="-6.6666666666666666E-2"/>
              <c:y val="-7.4074074074074112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2"/>
        <c:spPr>
          <a:solidFill>
            <a:schemeClr val="accent1"/>
          </a:solidFill>
          <a:ln w="19050">
            <a:solidFill>
              <a:schemeClr val="lt1"/>
            </a:solidFill>
          </a:ln>
          <a:effectLst/>
        </c:spPr>
        <c:dLbl>
          <c:idx val="0"/>
          <c:layout>
            <c:manualLayout>
              <c:x val="0.13333333333333333"/>
              <c:y val="-3.2407407407407406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3"/>
        <c:spPr>
          <a:solidFill>
            <a:schemeClr val="accent1"/>
          </a:solidFill>
          <a:ln w="19050">
            <a:solidFill>
              <a:schemeClr val="lt1"/>
            </a:solidFill>
          </a:ln>
          <a:effectLst/>
        </c:spPr>
        <c:dLbl>
          <c:idx val="0"/>
          <c:layout>
            <c:manualLayout>
              <c:x val="1.1111111111111112E-2"/>
              <c:y val="-0.13888888888888887"/>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4"/>
        <c:spPr>
          <a:solidFill>
            <a:schemeClr val="accent1"/>
          </a:solidFill>
          <a:ln w="19050">
            <a:solidFill>
              <a:schemeClr val="lt1"/>
            </a:solidFill>
          </a:ln>
          <a:effectLst/>
        </c:spPr>
        <c:dLbl>
          <c:idx val="0"/>
          <c:layout>
            <c:manualLayout>
              <c:x val="0.11944444444444445"/>
              <c:y val="2.7777777777777776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5"/>
        <c:spPr>
          <a:solidFill>
            <a:schemeClr val="accent1"/>
          </a:solidFill>
          <a:ln w="19050">
            <a:solidFill>
              <a:schemeClr val="lt1"/>
            </a:solidFill>
          </a:ln>
          <a:effectLst/>
        </c:spPr>
        <c:dLbl>
          <c:idx val="0"/>
          <c:layout>
            <c:manualLayout>
              <c:x val="-6.6666666666666666E-2"/>
              <c:y val="0"/>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6"/>
        <c:spPr>
          <a:solidFill>
            <a:schemeClr val="accent1"/>
          </a:solidFill>
          <a:ln w="19050">
            <a:solidFill>
              <a:schemeClr val="lt1"/>
            </a:solidFill>
          </a:ln>
          <a:effectLst/>
        </c:spPr>
        <c:dLbl>
          <c:idx val="0"/>
          <c:layout>
            <c:manualLayout>
              <c:x val="-7.5000000000000025E-2"/>
              <c:y val="4.6296296296296294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7"/>
        <c:spPr>
          <a:solidFill>
            <a:schemeClr val="accent1"/>
          </a:solidFill>
          <a:ln w="19050">
            <a:solidFill>
              <a:schemeClr val="lt1"/>
            </a:solidFill>
          </a:ln>
          <a:effectLst/>
        </c:spPr>
      </c:pivotFmt>
    </c:pivotFmts>
    <c:plotArea>
      <c:layout/>
      <c:doughnutChart>
        <c:varyColors val="1"/>
        <c:ser>
          <c:idx val="0"/>
          <c:order val="0"/>
          <c:tx>
            <c:strRef>
              <c:f>'relatório tipos risco'!$B$3</c:f>
              <c:strCache>
                <c:ptCount val="1"/>
                <c:pt idx="0">
                  <c:v>Total</c:v>
                </c:pt>
              </c:strCache>
            </c:strRef>
          </c:tx>
          <c:explosion val="18"/>
          <c:dPt>
            <c:idx val="0"/>
            <c:bubble3D val="0"/>
            <c:spPr>
              <a:solidFill>
                <a:schemeClr val="accent1"/>
              </a:solidFill>
              <a:ln w="19050">
                <a:solidFill>
                  <a:schemeClr val="lt1"/>
                </a:solidFill>
              </a:ln>
              <a:effectLst/>
            </c:spPr>
            <c:extLst>
              <c:ext xmlns:c16="http://schemas.microsoft.com/office/drawing/2014/chart" uri="{C3380CC4-5D6E-409C-BE32-E72D297353CC}">
                <c16:uniqueId val="{00000003-584F-4979-ADC2-DB1F6D9932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584F-4979-ADC2-DB1F6D9932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584F-4979-ADC2-DB1F6D9932B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584F-4979-ADC2-DB1F6D9932B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584F-4979-ADC2-DB1F6D9932B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1-584F-4979-ADC2-DB1F6D9932B0}"/>
              </c:ext>
            </c:extLst>
          </c:dPt>
          <c:dLbls>
            <c:dLbl>
              <c:idx val="0"/>
              <c:layout>
                <c:manualLayout>
                  <c:x val="0.13333333333333333"/>
                  <c:y val="-3.24074074074074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84F-4979-ADC2-DB1F6D9932B0}"/>
                </c:ext>
              </c:extLst>
            </c:dLbl>
            <c:dLbl>
              <c:idx val="1"/>
              <c:layout>
                <c:manualLayout>
                  <c:x val="0.11944444444444445"/>
                  <c:y val="2.777777777777777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84F-4979-ADC2-DB1F6D9932B0}"/>
                </c:ext>
              </c:extLst>
            </c:dLbl>
            <c:dLbl>
              <c:idx val="2"/>
              <c:layout>
                <c:manualLayout>
                  <c:x val="-7.5000000000000025E-2"/>
                  <c:y val="4.629629629629629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84F-4979-ADC2-DB1F6D9932B0}"/>
                </c:ext>
              </c:extLst>
            </c:dLbl>
            <c:dLbl>
              <c:idx val="3"/>
              <c:layout>
                <c:manualLayout>
                  <c:x val="-6.6666666666666666E-2"/>
                  <c:y val="-7.40740740740741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84F-4979-ADC2-DB1F6D9932B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pt-B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'relatório tipos risco'!$A$4:$A$9</c:f>
              <c:strCache>
                <c:ptCount val="5"/>
                <c:pt idx="0">
                  <c:v>Conflito de interesse</c:v>
                </c:pt>
                <c:pt idx="1">
                  <c:v>CORRUPÇÃO</c:v>
                </c:pt>
                <c:pt idx="2">
                  <c:v>FRAUDE</c:v>
                </c:pt>
                <c:pt idx="3">
                  <c:v>(vazio)</c:v>
                </c:pt>
                <c:pt idx="4">
                  <c:v>DESVIO</c:v>
                </c:pt>
              </c:strCache>
            </c:strRef>
          </c:cat>
          <c:val>
            <c:numRef>
              <c:f>'relatório tipos risco'!$B$4:$B$9</c:f>
              <c:numCache>
                <c:formatCode>General</c:formatCode>
                <c:ptCount val="5"/>
                <c:pt idx="0">
                  <c:v>1</c:v>
                </c:pt>
                <c:pt idx="1">
                  <c:v>17</c:v>
                </c:pt>
                <c:pt idx="2">
                  <c:v>19</c:v>
                </c:pt>
                <c:pt idx="3">
                  <c:v>5</c:v>
                </c:pt>
                <c:pt idx="4">
                  <c:v>13</c:v>
                </c:pt>
              </c:numCache>
            </c:numRef>
          </c:val>
          <c:extLst>
            <c:ext xmlns:c16="http://schemas.microsoft.com/office/drawing/2014/chart" uri="{C3380CC4-5D6E-409C-BE32-E72D297353CC}">
              <c16:uniqueId val="{00000000-584F-4979-ADC2-DB1F6D9932B0}"/>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204787</xdr:colOff>
      <xdr:row>1</xdr:row>
      <xdr:rowOff>176212</xdr:rowOff>
    </xdr:from>
    <xdr:to>
      <xdr:col>15</xdr:col>
      <xdr:colOff>509587</xdr:colOff>
      <xdr:row>16</xdr:row>
      <xdr:rowOff>61912</xdr:rowOff>
    </xdr:to>
    <xdr:graphicFrame macro="">
      <xdr:nvGraphicFramePr>
        <xdr:cNvPr id="2" name="Gráfico 1">
          <a:extLst>
            <a:ext uri="{FF2B5EF4-FFF2-40B4-BE49-F238E27FC236}">
              <a16:creationId xmlns:a16="http://schemas.microsoft.com/office/drawing/2014/main" id="{9DE96D6A-02DD-47CE-A95C-26DEC8AF50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cli" refreshedDate="44764.378702314818" createdVersion="6" refreshedVersion="6" minRefreshableVersion="3" recordCount="67" xr:uid="{2EC48628-37A8-420D-BDCE-387D22C2DA41}">
  <cacheSource type="worksheet">
    <worksheetSource ref="E1:U1048576" sheet="1-Mapa Riscos Estratégicos"/>
  </cacheSource>
  <cacheFields count="16">
    <cacheField name="Eventos " numFmtId="0">
      <sharedItems containsBlank="1"/>
    </cacheField>
    <cacheField name="UNIDADE" numFmtId="0">
      <sharedItems containsNonDate="0" containsString="0" containsBlank="1"/>
    </cacheField>
    <cacheField name="Causas" numFmtId="0">
      <sharedItems containsBlank="1" longText="1"/>
    </cacheField>
    <cacheField name="Efeitos / Consequências" numFmtId="0">
      <sharedItems containsBlank="1" longText="1"/>
    </cacheField>
    <cacheField name="Tipos" numFmtId="0">
      <sharedItems containsBlank="1" count="7">
        <s v="DESVIO"/>
        <s v="CORRUPÇÃO"/>
        <s v="FRAUDE"/>
        <s v="Conflito de interesse"/>
        <m/>
        <s v="Assédio" u="1"/>
        <s v="Má conduta" u="1"/>
      </sharedItems>
    </cacheField>
    <cacheField name="Subtipo" numFmtId="0">
      <sharedItems containsBlank="1"/>
    </cacheField>
    <cacheField name="Área(s)" numFmtId="0">
      <sharedItems containsBlank="1"/>
    </cacheField>
    <cacheField name="Processo(s)" numFmtId="0">
      <sharedItems containsBlank="1"/>
    </cacheField>
    <cacheField name="Risco - Probabilidade" numFmtId="0">
      <sharedItems containsBlank="1"/>
    </cacheField>
    <cacheField name="Risco - Impacto" numFmtId="0">
      <sharedItems containsBlank="1"/>
    </cacheField>
    <cacheField name="Risco - prob. Calc" numFmtId="0">
      <sharedItems containsBlank="1"/>
    </cacheField>
    <cacheField name="Risco - impacto cal." numFmtId="0">
      <sharedItems containsBlank="1"/>
    </cacheField>
    <cacheField name="Nível de Risco" numFmtId="0">
      <sharedItems containsString="0" containsBlank="1" containsNumber="1" containsInteger="1" minValue="4" maxValue="25"/>
    </cacheField>
    <cacheField name="Descrição do Controle Atual" numFmtId="0">
      <sharedItems containsBlank="1" longText="1"/>
    </cacheField>
    <cacheField name="Avaliação do Controle" numFmtId="0">
      <sharedItems containsBlank="1"/>
    </cacheField>
    <cacheField name="RISCO RESIDUAL" numFmtId="0">
      <sharedItems containsString="0" containsBlank="1" containsNumber="1" minValue="2.4" maxValue="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
  <r>
    <s v="Abuso de poder"/>
    <m/>
    <s v="Não conhecimento e/ou desrespeito ao Código de Ética e ao Código de Conduta da Alta Administração por servidores no exercício de cargo de direção._x000a_Detenção de conhecimento privilegiado no trâmite de processo, interesses particulares acima dos interesses públicos, favorecimento, perseguição por desavenças. Autoritarismo.  Insegurança para denunciar."/>
    <s v="Danos psicológicos. Danos à carreira profissional. Ilegalidade, falta de isonomia, parcialidade, injustiça, desrespeito ao mérito, desrespeito ao interesse público. Danos à reputação institucional. Afetar o desempenho institucional. "/>
    <x v="0"/>
    <s v="Abuso de poder"/>
    <s v="Qualquer relação hierarquica"/>
    <s v="No exercício da hierarquia em todos os níveis"/>
    <s v="3 - Média"/>
    <s v="4 - Alto"/>
    <s v="3"/>
    <s v="4"/>
    <n v="12"/>
    <s v="Mediação e tratamento caso a caso"/>
    <s v="5-controles implementados podem ser considerados a &quot;melhor prática&quot;, mitigando todos os aspectros relevantes do risco."/>
    <n v="2.4000000000000004"/>
  </r>
  <r>
    <s v="Acesso de informação privilegiada em concursos e seleção de servidores e direcionamento de edital"/>
    <m/>
    <s v="Professores substitutos participam de conselhos, participam da construção das informações específicas do edital e talvez participarão do concurso ou seleção. "/>
    <s v="Apropriação de informações privilegiadas que gerem vantagem competitiva. Ilegalidade, falta de isonomia, parcialidade, injustiça, desrespeito ao mérito, desrespeito ao interesse público. Não selecionar o melhor candidato. Danos à reputação institucional, prejuízos ao desempenho institucional."/>
    <x v="1"/>
    <s v="Violação ao sigilo funcional"/>
    <s v="PROGEP / Bancas de concurso"/>
    <s v="Concurso e Seleção de servidores, especialmente docentes"/>
    <s v="3 - Média"/>
    <s v="4 - Alto"/>
    <s v="3"/>
    <s v="4"/>
    <n v="12"/>
    <s v="Inexistente"/>
    <s v="1-Controles inexistenstes, mal desenhados ou mal implementados"/>
    <n v="12"/>
  </r>
  <r>
    <s v="Acesso inadequado à internet"/>
    <m/>
    <s v="Uso para fins não acadêmicos, especilamente páginas impróprias"/>
    <s v="Sobrecarga na rede, lendidão, vulnerabilidade à ataques cibernéticos"/>
    <x v="0"/>
    <s v="Incontinência pública e escandalosa, vício de jogos proibidos e embriaguez habitual"/>
    <s v="Todas"/>
    <s v="Uso da internet"/>
    <s v="3 - Média"/>
    <s v="3 - Médio"/>
    <s v="3"/>
    <s v="3"/>
    <n v="9"/>
    <s v="Controles abordados: Algumas atividades de conscientização quanto ao usuário para adotar comportamento favorável à disponibilidade, à integridade, à confidencialidade e à autenticidade das informações. Quanto à rede corporativa de computadores existe o controle de acesso à rede WI-FI e não a rede cabeada, sem políticas formalizadas."/>
    <s v="3-Controles implementados mitigam alguns aspectos do risco, mas não contemplam todos os aspectos relevantes do risco devido a deficiências no desenho ou nas ferramentas utilizadas"/>
    <n v="5.3999999999999995"/>
  </r>
  <r>
    <s v="Aprovar empresa sem licenciamento ambiental"/>
    <m/>
    <m/>
    <m/>
    <x v="2"/>
    <s v="Improbidade Administrativa"/>
    <s v="AGITTEC "/>
    <m/>
    <s v="2 - Baixa"/>
    <s v="3 - Médio"/>
    <s v="2"/>
    <s v="3"/>
    <n v="6"/>
    <m/>
    <m/>
    <n v="6"/>
  </r>
  <r>
    <s v="Assédio moral e sexual"/>
    <m/>
    <s v="Falta de conhecimento da caracterização de assédio sexual. Conduta indecorosa. Cultura machista. Cultura do estupro. Sensação de impunidade. Desconforto para denunciar. Cultura de Racismo._x000a_"/>
    <s v="Danos físicos e psicológicos.  Traumas e adoecimentos, como depressão. Afastamento dos estudos e/ou do trabalho. Tentativa de suicídio. Sensação de insegurança. Danos à reputação institucional, prejuízos ao desemepenho institucional. Destruição de reputação pessoal e adoecimento em acusações falsas. "/>
    <x v="0"/>
    <s v="Assédio"/>
    <s v="Todas"/>
    <s v="Conduta pessoal"/>
    <s v="5- Muito alto"/>
    <s v="5- Muito alto"/>
    <s v="5"/>
    <s v="5"/>
    <n v="25"/>
    <s v="São realizadas palestras por diversas unidades, são apuradas denúncias, se realizam campanhas na recepção de estudantes novos (Campanha Trote Sem Assédio). Há uma Comissão elaborando uma Política de Igualdade de Gênero para a UFSM sendo coordenada pela PRE que trata de assédio. Campanha Trote sem assédio. Há um grupo de estudos capacitando interessados para realizar mediação de conflitos."/>
    <s v="3-Controles implementados mitigam alguns aspectos do risco, mas não contemplam todos os aspectos relevantes do risco devido a deficiências no desenho ou nas ferramentas utilizadas"/>
    <n v="15"/>
  </r>
  <r>
    <s v="Beneficiar de forma intencional uma empresa no processo de valoração"/>
    <m/>
    <s v="Falta de critério, metodologia específica, negociação em si com poucas informações para a valoração"/>
    <s v="Imagem da UFSM, responsabilização dos envolvidos- demissão e exoneração"/>
    <x v="1"/>
    <s v="Enriquecimento ilícito"/>
    <m/>
    <m/>
    <s v="2 - Baixa"/>
    <s v="4 - Alto"/>
    <s v="2"/>
    <s v="4"/>
    <n v="8"/>
    <m/>
    <m/>
    <n v="8"/>
  </r>
  <r>
    <s v="Compra de trabalhos acadêmicos"/>
    <m/>
    <s v="Falta de conscientização, sensação de impunidade, desmotivação com o tema/curso, efeito negativo do produtivismo, não acompanhamento do orientador."/>
    <s v="Formação deficiente (profissional e cidadã), diplomação sem atender aos requisitos de formação (ilegalidade) ou não se formar (evasão), prejuízos a imagem, processos de responsabilização. "/>
    <x v="2"/>
    <m/>
    <s v="Areas acadêmicas"/>
    <s v="Ensino"/>
    <s v="2 - Baixa"/>
    <s v="3 - Médio"/>
    <s v="2"/>
    <s v="3"/>
    <n v="6"/>
    <s v="Os professores orientadores acompanham o desenvolvimento dos trabalhos dos alunos."/>
    <s v="2-Controles têm abordagens ad hoc, tendem a ser aplicados caso a caso, a responsabilidade é individual, havendo elevado grau de confiança no conhecimento das pessoas"/>
    <n v="4.8000000000000007"/>
  </r>
  <r>
    <s v="Conduta escandalosa recorrente"/>
    <m/>
    <s v="Descompromisso do servidor, falta de consciência, falta de capacitação/preparo sobre a conduta adequada, vícios não tratados"/>
    <s v="Prejudicar o desempenho institucional, danos à imagem da instituição."/>
    <x v="0"/>
    <m/>
    <s v="Todas"/>
    <s v="Todos"/>
    <s v="2 - Baixa"/>
    <s v="3 - Médio"/>
    <s v="2"/>
    <s v="3"/>
    <n v="6"/>
    <s v="Inexistente."/>
    <s v="1-Controles inexistenstes, mal desenhados ou mal implementados"/>
    <n v="6"/>
  </r>
  <r>
    <s v="Conflito de interesse do servidor sócio  de empresa com assunto relacionado à sua área de atuação"/>
    <m/>
    <s v="Servidor utilizando informações privelegiadas de seu setor para a empresa em que é sócio ou para empresas de parentes._x000a_Desconhecimento de regras de conduta, sensação de impunidade,  interesses particulares do servidor acima dos interesses públicos, insegurança para denunciar."/>
    <s v="Improdutividade, ilegalidade, enriquecimento ilícito, afetar o atendimento dos usuários,  o desenvolvimento do trabalho da instituição e o desempenho institucional; desrespeitar o interesse público._x000a_Quebra de DE"/>
    <x v="1"/>
    <m/>
    <s v="PROGEP"/>
    <s v="Todos"/>
    <s v="4 - Alta"/>
    <s v="4 - Alto"/>
    <s v="4"/>
    <s v="4"/>
    <n v="16"/>
    <s v="1- Consulta do CNPJ da empresa no cadastro do SICAF. O relatório gerado identifica se há vínculo de servidores da UFSM com a empresa._x000a_2- Declaração que o servidor assinada, no momento da posse, de que não participa de gerência ou administração de sociedade privada. "/>
    <s v="4-Controles implementados e sustentados por ferramentas adequadas e, embora passíveis de aperfeiçoamento, mitigam o risco satisfatoriamente"/>
    <n v="6.4"/>
  </r>
  <r>
    <s v="Conflito de interesse na contratação de empresas/licitação"/>
    <m/>
    <s v="Servidores sócios de empresas que participam do processo de licitação/contratação de empresa"/>
    <m/>
    <x v="3"/>
    <m/>
    <s v="PROGEP"/>
    <m/>
    <s v="3 - Média"/>
    <s v="4 - Alto"/>
    <s v="3"/>
    <s v="4"/>
    <n v="12"/>
    <m/>
    <m/>
    <n v="12"/>
  </r>
  <r>
    <s v="Conflito de interesse na contratação de funcionários dos prestadores de serviços"/>
    <m/>
    <s v="Indicação de pessoas para trabalhar na empresa terceirizada devido a vínculo afetivo. Favorecimento de terceiros em troca de benefícios pessoais. Sensação de impunidade. Cultura do clientelismo.  Insegurança para denunciar. Falta de transparência. Falta de treinamento dos gestores.  Falta de fiscalização."/>
    <s v="Aumento de custos, ilegalidade, falta de isonomia, desrespeito ao interesse público. Não selecionar o melhor fornecedor. Danos à reputação institucional, prejuízos ao desemepenho institucional."/>
    <x v="2"/>
    <m/>
    <s v="PROINFRA-CSG / DEMAPA / Gestor do Contrato"/>
    <s v="Processo de gestão de contratos"/>
    <s v="4 - Alta"/>
    <s v="3 - Médio"/>
    <s v="4"/>
    <s v="3"/>
    <n v="12"/>
    <s v="Curso de capacitação e seminários de gestão e fiscalização de contratos."/>
    <s v="3-Controles implementados mitigam alguns aspectos do risco, mas não contemplam todos os aspectos relevantes do risco devido a deficiências no desenho ou nas ferramentas utilizadas"/>
    <n v="7.1999999999999993"/>
  </r>
  <r>
    <s v="Conflito de interesse na fiscalização de contratos de prestação de serviços de terceiros"/>
    <m/>
    <s v="Fiscais com parentes, amigos na empresa a ser fiscalizada.  Fiscais que tenham recebido algum benefício da empresa a ser fiscalizada. Sensação de impunidade.  Insegurança para denunciar._x000a_"/>
    <s v="Aumento de custos, ilegalidade, desvios de recursos, falta de isonomia, desrespeito ao interesse público.  Danos à reputação institucional, prejuízos ao desemepenho institucional."/>
    <x v="1"/>
    <m/>
    <s v="DEMAPA / PROINFRA"/>
    <s v="Contratos"/>
    <s v="3 - Média"/>
    <s v="3 - Médio"/>
    <s v="3"/>
    <s v="3"/>
    <n v="9"/>
    <s v="Apuração de denúncias de vinculação de parentesco ou afinidade por meio de sindicância"/>
    <s v="1-Controles inexistenstes, mal desenhados ou mal implementados"/>
    <n v="9"/>
  </r>
  <r>
    <s v="Conflito de interesse nas decisões colegiadas"/>
    <m/>
    <s v="Alguns regimentos não permitem a declaração de impedimento em algumas decisões. Uniformização dos regimentos dos centros. Não conhecimento dos casos que levam a impedimento e suspeisão em decisões colegiados. Falta de regramento, rigor, trasparência e ética nos processos de tomada de decisão. Favorecimento de terceiros por afinidade ou em troca de benefícios pessoais. Cultura do favorecimento. Julgamento tendencioso. Rivalidade. Sensação de impunidade.  Insegurança para denunciar._x000a_"/>
    <s v="Apropriação de informações privilegiadas que gerem vantagem competitiva. Ilegalidade, falta de isonomia, parcialidade, injustiça, desrespeito ao mérito, desrespeito ao interesse público. Danos à reputação institucional, prejuízos ao desemepenho institucional."/>
    <x v="1"/>
    <m/>
    <s v="Órgãos Colegiados"/>
    <s v="Decisões em reuniões"/>
    <s v="4 - Alta"/>
    <s v="4 - Alto"/>
    <s v="4"/>
    <s v="4"/>
    <n v="16"/>
    <s v="Inexistente."/>
    <s v="1-Controles inexistenstes, mal desenhados ou mal implementados"/>
    <n v="16"/>
  </r>
  <r>
    <s v="Conflito de interesse nos processo de seleção bolsistas e  imperícia na aplicação da legislação e normativas institucionais"/>
    <m/>
    <s v="Falta de conhecimento/capacitação sobre a legislação. Falta de uniformidade e rigor no processo de seleção. Sensação de impunidade. Cultura do clientelismo.  Insegurança para denunciar."/>
    <s v=" Ilegalidade, falta de isonomia, parcialidade, injustiça, desrespeito ao mérito, desrespeito ao interesse público. Não selecionar o melhor candidato. Danos à reputação institucional, prejuízos ao desemepenho institucional. Penalidades pelo não atendimento ao regulamento das agências de fomento."/>
    <x v="1"/>
    <m/>
    <s v="Coordenador de projeto"/>
    <s v="Seleção de bolsistas (bolsa ensino, pesquisa, extensão)"/>
    <s v="4 - Alta"/>
    <s v="3 - Médio"/>
    <s v="4"/>
    <s v="3"/>
    <n v="12"/>
    <s v="1- Nomeação de um supervisor finaceiro para cada projeto excutado em parceria com a fundação de apoio._x000a_2- Orientação de coordenadores pela PROPLAN, AGITTEC, PRA, DEMAPA e DCF._x000a_É recomendado que sejam realizados editais (PET, PIBID, FIEN, PROLICEN, DESCUBRA, Residência Pedagógica, Ingresso Acadêmico). A PROGRAD disponibiliza modelos de editais e os coordenadores de área e institucional realizam as seleções. Os procedimentos são padronizados. A Bolsa formação segue as definições e os critérios da Resolução n. 017/1999 para a seleção de beneficiários."/>
    <s v="3-Controles implementados mitigam alguns aspectos do risco, mas não contemplam todos os aspectos relevantes do risco devido a deficiências no desenho ou nas ferramentas utilizadas"/>
    <n v="7.1999999999999993"/>
  </r>
  <r>
    <s v="Conflito de interesse nos processos de concurso e seleção de servidores"/>
    <m/>
    <s v="_x000a_Favorecimento de terceiros por afinidade ou em troca de benefícios pessoais. Falta de rigor no processo de seleção. Cultura do favorecimento. Julgamento tendencioso.Sensação de impunidade. Cultura do clientelismo.  Insegurança para denunciar._x000a_"/>
    <s v="Vazamento das informações dos envolvidos no processo de seleção. Apropriação de informações privilegiadas que gerem vantagem competitiva. Ilegalidade, falta de isonomia, parcialidade, injustiça, desrespeito ao mérito, desrespeito ao interesse público. Não selecionar o melhor candidato. Danos à reputação institucional, prejuízos ao desempenho institucional."/>
    <x v="2"/>
    <m/>
    <s v="PROGEP / Bancas de concurso"/>
    <s v="Processo de concurso de servidores"/>
    <s v="4 - Alta"/>
    <s v="4 - Alto"/>
    <s v="4"/>
    <s v="4"/>
    <n v="16"/>
    <s v="Declarações dos membros das comissões examinadoras de concursos públicos docentes de que não possuem impedimento para participar das comissões, após terem conhecimento da listagem dos inscritos nos concursos, conforme previsto nos Art. 11 e 15 da Resolução 030/2013-UFSM. _x000a_Declarações dos membros das bancas examinadoras de concursos públicos de TAEs de que não possuem impedimento para participar das bancas."/>
    <s v="3-Controles implementados mitigam alguns aspectos do risco, mas não contemplam todos os aspectos relevantes do risco devido a deficiências no desenho ou nas ferramentas utilizadas"/>
    <n v="9.6"/>
  </r>
  <r>
    <s v="Conflito de interesse nos processos de licitação e dispensa de licitação (bens e serviços)"/>
    <m/>
    <s v="Favorecimento de terceiros em troca de benefícios pessoais. Os setores planejam o processo de licitação.  Descentralização do processo e dificuldade de fiscalizar. Falta de uniformidade nos procedimentos. Sensação de impunidade. Cultura do clientelismo.  Insegurança para denunciar. Segregação de função."/>
    <s v="Aumento de custos, ilegalidade, falta de isonomia, desrespeito ao interesse público. Não selecionar o melhor fornecedor. Danos à reputação institucional, prejuízos ao desemepenho institucional."/>
    <x v="1"/>
    <m/>
    <s v="DEMAPA / Setores responsáveis por aquisições"/>
    <s v="Processo de aquisição/licitação"/>
    <s v="4 - Alta"/>
    <s v="4 - Alto"/>
    <s v="4"/>
    <s v="4"/>
    <n v="16"/>
    <s v="Ações de capacitação. Curso ciclo da contratação pública. "/>
    <s v="4-Controles implementados e sustentados por ferramentas adequadas e, embora passíveis de aperfeiçoamento, mitigam o risco satisfatoriamente"/>
    <n v="6.4"/>
  </r>
  <r>
    <s v="Conflito de interesse nos processos seletivos de pós-graduação"/>
    <m/>
    <s v="Desatenção ao que consta no Edital. Favorecimento a terceiros por afinidade ou em troca de benefícios pessoais. Falta de rigor no processo de seleção. Cultura do favorecimento. Favoritivismo. Julgamento tendencioso. Sensação de impunidade. Cultura do clientelismo.  Insegurança para denunciar."/>
    <s v="Vazamento das informações dos envolvidos no processo de seleção. Ilegalidade, falta de isonomia, parcialidade, injustiça, desrespeito ao mérito, desrespeito ao interesse público. Não selecionar o melhor candidato. Danos à reputação institucional, prejuízos ao desemepenho institucional."/>
    <x v="1"/>
    <m/>
    <s v="Programas de Pós-graduação e PRPGP"/>
    <s v="Seleção de alunos de pós-graduação"/>
    <s v="4 - Alta"/>
    <s v="4 - Alto"/>
    <s v="4"/>
    <s v="4"/>
    <n v="16"/>
    <s v="Membro da Comissão de Seleção preencher declaração de impedimento à participação devido a parentesco ou outras situações; Entrevista sem carater eliminatorio ou entrevista sem peso; Avaliação interna de todo o processo do edital; Edital enviado a PROJUR antes da divulgação; ampla divulgaçao pela PRPGP e pelos PPG's em suas etapas de seleção; Candidatos classificados são divulgados "/>
    <s v="4-Controles implementados e sustentados por ferramentas adequadas e, embora passíveis de aperfeiçoamento, mitigam o risco satisfatoriamente"/>
    <n v="6.4"/>
  </r>
  <r>
    <s v="Conflito de interesse/suborno/negligência/má fé na fiscalização de contratos de obras"/>
    <m/>
    <s v="Interesses particulares do servidor, servidor desmotivado, servidor com perfil inadequado para a função, servidor não capacitado, sensação de impunidade, falta de rigor no processo de execução e fiscalização."/>
    <s v="Aumento de custos, ilegalidade, enriquecimento ilícito, serviços mal prestados, desrespeito ao interesse público.  Inviabilidade de uso da obra. Danos à reputação institucional. Afetar o desempenho institucional."/>
    <x v="2"/>
    <m/>
    <s v="DEMAPA  e PROINFRA"/>
    <s v="Contratos"/>
    <s v="2 - Baixa"/>
    <s v="3 - Médio"/>
    <s v="2"/>
    <s v="3"/>
    <n v="6"/>
    <s v="Os projetos são elaborados por uma equipe multidisciplinar de engenherios e arquitetos. Comissão de recebimento de obra vistoria antes do recebeimento definitivo e elabora um relatório que é levado a conhecimento da empresa fornecedora. O recebimento é realizado após os apontamentos de irregularidades serem sanados. A equipe de manutenção atenta aos prazos de garantia de cada obra. Quando necessário, a empresa é acionada para refazer os serviços em garantia. Os Pró-Reitores junto com fiscal de cada obra e a equipe de projetos visitam as obras sempre que chamados ou quando surge uma dúvida. As comunicações entre a UFSM e a empresa é feita por ofícios para documentar e personalizar ações. Em 2018 foram realizadas reuniões gerais com projetistas e fiscais."/>
    <s v="3-Controles implementados mitigam alguns aspectos do risco, mas não contemplam todos os aspectos relevantes do risco devido a deficiências no desenho ou nas ferramentas utilizadas"/>
    <n v="3.5999999999999996"/>
  </r>
  <r>
    <s v="Contratar uma empresa em detrimento de outra"/>
    <m/>
    <m/>
    <m/>
    <x v="1"/>
    <m/>
    <s v="AGITTEC "/>
    <m/>
    <s v="2 - Baixa"/>
    <s v="2 - Baixo"/>
    <s v="2"/>
    <s v="2"/>
    <n v="4"/>
    <m/>
    <m/>
    <n v="4"/>
  </r>
  <r>
    <s v="Coordenador - apropriação das bolsas dos bolsistas"/>
    <m/>
    <s v="Falta de orientação aos coordenadores"/>
    <m/>
    <x v="4"/>
    <m/>
    <s v="AGITTEC "/>
    <m/>
    <s v="2 - Baixa"/>
    <s v="4 - Alto"/>
    <s v="2"/>
    <s v="4"/>
    <n v="8"/>
    <m/>
    <m/>
    <n v="8"/>
  </r>
  <r>
    <s v="Delegação da função de ministrar aula para orientandos acima do permitido e sem supervisão"/>
    <m/>
    <s v="Descumprimento das obrigações dos encargos didáticos."/>
    <s v="Enriquecimento ilícito, ilegalidade, prejuízos a imagem, prejuízos na qualidade do ensino."/>
    <x v="2"/>
    <m/>
    <s v="Cursos "/>
    <s v="Aulas"/>
    <s v="3 - Média"/>
    <s v="4 - Alto"/>
    <s v="3"/>
    <s v="4"/>
    <n v="12"/>
    <s v="Resolução n. 018/2008. Regimento Interno da Pós-Graduação. Instrução Normativa n. 002/2018/PROGRAD direcionada aos departamentos de ensino, aos coordenadores de cursos e aos alunos. "/>
    <s v="4-Controles implementados e sustentados por ferramentas adequadas e, embora passíveis de aperfeiçoamento, mitigam o risco satisfatoriamente"/>
    <n v="4.8000000000000007"/>
  </r>
  <r>
    <s v="Desvio de função"/>
    <m/>
    <s v="Exercer atividades incompatíveis com o cargo por designação do chefe ou por conivência"/>
    <s v="Enriquecimento ilícito da administração, indenizações, prejuízos a imagem."/>
    <x v="2"/>
    <m/>
    <s v="PROGEP "/>
    <s v="Lotação de pessoal"/>
    <s v="2 - Baixa"/>
    <s v="3 - Médio"/>
    <s v="2"/>
    <s v="3"/>
    <n v="6"/>
    <s v="1- Análise das demandas de trabalho encaminhadas pelas chefias na solicitação de um novo servidor, visando identificar o cargo adequado._x000a_2- Análise de perfil no ingresso do servidor, visando adequada lotação._x000a_3- Encaminhamento do Memorando Circular 020/2018-PROGEP, orientando sobre a temática."/>
    <s v="3-Controles implementados mitigam alguns aspectos do risco, mas não contemplam todos os aspectos relevantes do risco devido a deficiências no desenho ou nas ferramentas utilizadas"/>
    <n v="3.5999999999999996"/>
  </r>
  <r>
    <s v="Edital - escolha de uma empresa em vantagem a outra"/>
    <m/>
    <s v="Regulamentação"/>
    <m/>
    <x v="4"/>
    <m/>
    <s v="AGITTEC "/>
    <m/>
    <s v="2 - Baixa"/>
    <s v="4 - Alto"/>
    <s v="2"/>
    <s v="4"/>
    <n v="8"/>
    <m/>
    <m/>
    <n v="8"/>
  </r>
  <r>
    <s v="Falsidade ideológica na utilização de senhas institucionais"/>
    <m/>
    <s v="Falta de conscientização, sensação de impunidade, excesso de registros a fazer"/>
    <s v="Acesso à informações restritas, mau uso de informações, alteração indevida de registros"/>
    <x v="2"/>
    <m/>
    <s v="Todas"/>
    <s v="Diversos"/>
    <s v="4 - Alta"/>
    <s v="4 - Alto"/>
    <s v="4"/>
    <s v="4"/>
    <n v="16"/>
    <s v="É necessário realizar uma solicitação para obter os acessos aos sistemas, no entanto, não são verificadas informações antes da concessão do acesso. Nenhum outro controle é implementado."/>
    <s v="1-Controles inexistenstes, mal desenhados ou mal implementados"/>
    <n v="16"/>
  </r>
  <r>
    <s v="Falta de urbanidade, parcialidade no atendimento ao público"/>
    <m/>
    <s v="Perfil inadequado para exercer a função de atendimento ao público, despreparo"/>
    <s v="Mau atendimento dos usuários,  contaminar o clima organizacional, prejudicar o desempenho das atividades, danos à imagem da instituição."/>
    <x v="0"/>
    <m/>
    <s v="Todas"/>
    <s v="Todos"/>
    <s v="3 - Média"/>
    <s v="3 - Médio"/>
    <s v="3"/>
    <s v="3"/>
    <n v="9"/>
    <s v="Capacitação de qualidade no atendimento ao público ofertado pela PROGEP"/>
    <s v="2-Controles têm abordagens ad hoc, tendem a ser aplicados caso a caso, a responsabilidade é individual, havendo elevado grau de confiança no conhecimento das pessoas"/>
    <n v="7.2"/>
  </r>
  <r>
    <s v="Imperícia na execução das atividades administrativas"/>
    <m/>
    <s v="Falta de comprometimento na realização do trabalho. Não exercício de suas responsabilidades. Desídia"/>
    <s v="Indenizações, prejuízos a imagem"/>
    <x v="0"/>
    <s v="Desídia"/>
    <s v="Todas, especialmente no HUSM"/>
    <s v="Diversos, especialmente atendimento de pacientes"/>
    <s v="3 - Média"/>
    <s v="4 - Alto"/>
    <s v="3"/>
    <s v="4"/>
    <n v="12"/>
    <s v="1- Análise de perfil no ingresso do servidor, visando adequada lotação, de acordo com as competências individuais._x000a_2- Realização da Avaliação do Estágio Probatório._x000a_3- Realização do Programa de Avaliação de Desempenho._x000a_4- Realização de capacitações visando aperfeiçoamentos técnicos."/>
    <s v="3-Controles implementados mitigam alguns aspectos do risco, mas não contemplam todos os aspectos relevantes do risco devido a deficiências no desenho ou nas ferramentas utilizadas"/>
    <n v="7.1999999999999993"/>
  </r>
  <r>
    <s v="Irregularidades no registro de frequência do ponto"/>
    <m/>
    <s v="Falta de conscientização, negligência, sensação de impunidade, desídia, falha na alocação de pessoal, conivência da chefia. Insegurança para denunciar. Desconhecimento por parte dos servidores e chefia."/>
    <s v="Improdutividade, ilegalidade e enriquecimento ilícito. Afetar o atendimento dos usuários,  o desenvolvimento do trabalho da instituição e o desempenho institucional. Desrespeitar o interesse público. Desmotivação"/>
    <x v="2"/>
    <m/>
    <s v="Servidores TAES / PROGEP"/>
    <s v="Registro de frequência"/>
    <s v="4 - Alta"/>
    <s v="4 - Alto"/>
    <s v="4"/>
    <s v="4"/>
    <n v="16"/>
    <s v="1- Sistema eletrônico de controle da jornada de trabalho com registro biométrico._x000a_2- Sensibilização das chefias quanto às responsabilidades que possuem no controle da jornada de trabalho dos seus servidores."/>
    <s v="3-Controles implementados mitigam alguns aspectos do risco, mas não contemplam todos os aspectos relevantes do risco devido a deficiências no desenho ou nas ferramentas utilizadas"/>
    <n v="9.6"/>
  </r>
  <r>
    <s v="Má utilização dos espaços da UFSM por parte da comunidade - incubados, empresas / degradação"/>
    <m/>
    <s v="Falta de uma regulamentação própria. Falta de fiscalização"/>
    <m/>
    <x v="0"/>
    <m/>
    <s v="AGITTEC "/>
    <m/>
    <s v="2 - Baixa"/>
    <s v="3 - Médio"/>
    <s v="2"/>
    <s v="3"/>
    <n v="6"/>
    <m/>
    <m/>
    <n v="6"/>
  </r>
  <r>
    <s v="Nepotismo e conflito de interesse na gestão e supervisão de projetos com repercussão financeira"/>
    <m/>
    <s v="Porque os servidores não querem assumir esse compromisso. Exige bastante responsabilidade e não há gratificação para a função. É um trabalho 'non grato'. Os servidores evitam assumir esse compromisso. Acabam ocorrendo trocas de favores e cruzamentos de funções entre projetos. Fiscal com vínculo familiar com o coordenador. Bolsistas com vínculo familiar com o coordenador. Favorecimentos cruzados entre projetos. Sensação de impunidade. Cultura do clientelismo.  Insegurança para denunciar."/>
    <s v="Aumento de custos, ilegalidade, desconhecimento da função, desvios de recursos, falta de isonomia, desrespeito ao interesse público. Danos à reputação institucional. Afetar o resultado do projeto e o desempenho institucional."/>
    <x v="1"/>
    <m/>
    <s v="PRA, PROPLAN, AGITTEC, GAPs, Departamentos "/>
    <s v="Convênios, acordos de parceria e contratos para execução de projetos"/>
    <s v="4 - Alta"/>
    <s v="4 - Alto"/>
    <s v="4"/>
    <s v="4"/>
    <n v="16"/>
    <s v="Apuração de carga horária dos participantes através do SIE, valores, formalidades, check list, assinaturas."/>
    <s v="3-Controles implementados mitigam alguns aspectos do risco, mas não contemplam todos os aspectos relevantes do risco devido a deficiências no desenho ou nas ferramentas utilizadas"/>
    <n v="9.6"/>
  </r>
  <r>
    <s v="Nepotismo nos processos de licitação e dispensa de licitação (bens e serviços)"/>
    <m/>
    <s v="Favorecimento de parentes de até 3º grau. Os setores planejam o processo de licitação.  Descentralização do processo e dificuldade de fiscalizar. Falta de uniformidade nos procedimentos. Sensação de impunidade. Cultura do clientelismo.  Insegurança para denunciar. Descentralização das cotações. "/>
    <s v="Ilegalidade, favorecimento de parente, enriquecimento ilícito,  falta de isonomia, parcialidade, injustiça, desrespeito ao mérito, desrespeito ao interesse público, não selecionar o melhor fornecedor, aumento de custos, danos à reputação institucional, prejuízos ao desemepenho institucional. "/>
    <x v="1"/>
    <m/>
    <s v="DEMAPA / Setores responsáveis por aquisições"/>
    <s v="Processo de aquisição/licitação"/>
    <s v="2 - Baixa"/>
    <s v="4 - Alto"/>
    <s v="2"/>
    <s v="4"/>
    <n v="8"/>
    <s v="Ações de capacitação. Curso ciclo da contratação pública. "/>
    <s v="4-Controles implementados e sustentados por ferramentas adequadas e, embora passíveis de aperfeiçoamento, mitigam o risco satisfatoriamente"/>
    <n v="3.2"/>
  </r>
  <r>
    <s v="Nepotismo ou nepotismo cruzado na nomeação de cargos de direção e funções gratificadas não eletivo"/>
    <m/>
    <s v="Servidores familiares presentes na UFSM - até terceiro grau. Não existência de código de ética institucional ou regulação sobre o assunto. Não verificação antes da nomeação. Sensação de impunidade. Cultura do clientelismo.  Insegurança para denunciar."/>
    <s v="Ilegalidade, favorecimento de parente,  enriquecimento ilícito, falta de isonomia, parcialidade, injustiça, desrespeito ao mérito, desrespeito ao interesse público. Danos à reputação institucional, prejuízos ao desemepenho institucional."/>
    <x v="1"/>
    <m/>
    <s v="Alta Administração"/>
    <s v="Nomeações para funções de livre nomeação e exoneração"/>
    <s v="2 - Baixa"/>
    <s v="4 - Alto"/>
    <s v="2"/>
    <s v="4"/>
    <n v="8"/>
    <s v="Inexistente"/>
    <s v="1-Controles inexistenstes, mal desenhados ou mal implementados"/>
    <n v="8"/>
  </r>
  <r>
    <s v="Oferta de tecnologia protegida - em benefício de outra"/>
    <m/>
    <s v="Falta de critérios técnicos"/>
    <m/>
    <x v="4"/>
    <m/>
    <s v="AGITTEC "/>
    <m/>
    <s v="2 - Baixa"/>
    <s v="4 - Alto"/>
    <s v="2"/>
    <s v="4"/>
    <n v="8"/>
    <m/>
    <m/>
    <n v="8"/>
  </r>
  <r>
    <s v="Peculato no uso do patrimônio institucional "/>
    <m/>
    <s v="Falta de rigor na gestão dos materiais comprados por projetos da fundação._x000a_Não fiscalização da utilização de equipamentos institucionais._x000a_Cultura e entendimento da utilização de bem público (patrimonialismo)._x000a_Fragilidades na gestão do patrimônio._x000a_Personificação e utilização particular de patrimônio da instituição. Sensação de impunidade. Insegurança para denunciar."/>
    <s v="Prejuízos ao patrimônio público, enriquecimento ilícito, ilegalidade, danos à reputação institucional, prejuízos ao desemepenho institucional."/>
    <x v="1"/>
    <m/>
    <s v="Divisão de Patrimônio/ DEMAPA e diversas áreas adquirentes"/>
    <s v="Controle patrimonial"/>
    <s v="4 - Alta"/>
    <s v="4 - Alto"/>
    <s v="4"/>
    <s v="4"/>
    <n v="16"/>
    <s v="Inventário patrimonial"/>
    <s v="4-Controles implementados e sustentados por ferramentas adequadas e, embora passíveis de aperfeiçoamento, mitigam o risco satisfatoriamente"/>
    <n v="6.4"/>
  </r>
  <r>
    <s v="Plágio de trabalhos de produção acadêmica"/>
    <m/>
    <s v="Falta de conscientização, sensação de impunidade, desmotivação com o tema/curso, efeito negativo do produtivismo, não acompanhamento do orientador."/>
    <s v="Formação deficiente (profissional e cidadã), diplomação sem atender aos requisitos de formação, prejuízos a imagem, processos de responsabilização."/>
    <x v="2"/>
    <m/>
    <s v="Áreas acadêmicas"/>
    <s v="Ensino"/>
    <s v="3 - Média"/>
    <s v="3 - Médio"/>
    <s v="3"/>
    <s v="3"/>
    <n v="9"/>
    <s v="Os professores utilizam programas farejadores de plágio."/>
    <s v="2-Controles têm abordagens ad hoc, tendem a ser aplicados caso a caso, a responsabilidade é individual, havendo elevado grau de confiança no conhecimento das pessoas"/>
    <n v="7.2"/>
  </r>
  <r>
    <s v="Professores/alunos com empresas incubadas - conflito de interesse -usando os laboratórios de seus laboratórios para prototipagem de sua empresa"/>
    <m/>
    <s v="Falta de uma regulamentação própria"/>
    <m/>
    <x v="4"/>
    <m/>
    <s v="AGITTEC "/>
    <m/>
    <s v="3 - Média"/>
    <s v="4 - Alto"/>
    <s v="3"/>
    <s v="4"/>
    <n v="12"/>
    <m/>
    <m/>
    <n v="12"/>
  </r>
  <r>
    <s v="Projetos de P&amp;D contratar uma empresa em específico"/>
    <m/>
    <m/>
    <m/>
    <x v="2"/>
    <m/>
    <s v="AGITTEC "/>
    <m/>
    <s v="2 - Baixa"/>
    <s v="2 - Baixo"/>
    <s v="2"/>
    <s v="2"/>
    <n v="4"/>
    <m/>
    <m/>
    <n v="4"/>
  </r>
  <r>
    <s v="Quebra de dedicação exclusiva dos docentes  "/>
    <m/>
    <s v="Falta de conscientização, negligência, sensação de impunidade, desmotivação, desídia, falha na alocação de encargos didáticos, conivência da chefia. Insegurança para denunciar._x000a_Atuação do docente fora do que a lei permite para DE._x000a_Falta de conhecimento das legislações exisntes por parte dos docentes"/>
    <s v="Improdutividade, ilegalidade. Afetar o atendimento dos usuários,  o desenvolvimento do trabalho da instituição e o desempenho institucional. Desrespeitar o interesse públicoar o interesse público."/>
    <x v="2"/>
    <m/>
    <s v="Servidores Docentes / PROGEP"/>
    <s v="Regime de trabalho docente"/>
    <s v="2 - Baixa"/>
    <s v="3 - Médio"/>
    <s v="2"/>
    <s v="3"/>
    <n v="6"/>
    <s v="1- Resolução 007/2018-UFSM_x000a_2- Termo de Compromisso de Regime de Dedicação Exclusiva assinado no momento da posse, declarando impedimento de exercício de outra atividade remunerada, exceto de atividades previstas em lei."/>
    <s v="3-Controles implementados mitigam alguns aspectos do risco, mas não contemplam todos os aspectos relevantes do risco devido a deficiências no desenho ou nas ferramentas utilizadas"/>
    <n v="3.5999999999999996"/>
  </r>
  <r>
    <s v="Quebra de sigilo e propriedade intelectual"/>
    <m/>
    <s v="Vasamento de informações, desvio de resultados para a iniciativa privada"/>
    <s v="Perda de informações, perda de royalties"/>
    <x v="2"/>
    <m/>
    <s v="AGITTEC, Grupos de pesquisa"/>
    <s v="Pesquisa"/>
    <s v="3 - Média"/>
    <s v="4 - Alto"/>
    <s v="3"/>
    <s v="4"/>
    <n v="12"/>
    <s v="Gestão dos processos de propriedade intelectual e orientação, capacitação, pareceres e assessoramento aos pesquisadores em seus contatos com empresas através do encaminhamento às Coordenadorias de Transferência de Tecnologia ou de Empreendedorismo de acordo com a necessidade."/>
    <s v="4-Controles implementados e sustentados por ferramentas adequadas e, embora passíveis de aperfeiçoamento, mitigam o risco satisfatoriamente"/>
    <n v="4.8000000000000007"/>
  </r>
  <r>
    <s v="Suborno e negligência na fiscalização de contratos "/>
    <m/>
    <s v="Interesses particulares do servidor, servidor desmotivado, servidor com perfil inadequado para a função, servidor não capacitado, sensação de impunidade, falta de rigor no processo de execução e fiscalização."/>
    <s v="Aumento de custos, ilegalidade, enriquecimento ilícito, serviços mal prestados, desrespeito ao interesse público. Danos à reputação institucional. Afetar o desempenho institucional."/>
    <x v="2"/>
    <m/>
    <s v="DEMAPA  e PROINFRA"/>
    <s v="Contratos"/>
    <s v="2 - Baixa"/>
    <s v="3 - Médio"/>
    <s v="2"/>
    <s v="3"/>
    <n v="6"/>
    <s v="Orientações mediante capacitação de gestores (cursos e seminários)  "/>
    <s v="2-Controles têm abordagens ad hoc, tendem a ser aplicados caso a caso, a responsabilidade é individual, havendo elevado grau de confiança no conhecimento das pessoas"/>
    <n v="4.8000000000000007"/>
  </r>
  <r>
    <s v="Suborno em processos de licitação"/>
    <m/>
    <s v="Desmotivação do servidor, servidor com perfil inadequado para a função, servidor não capacitado, sensação de impunidade, falta de rigor no processo de licitação."/>
    <s v="Aumento de custos, ilegalidade, enriquecimento ilícito, falta de isonomia, desrespeito ao interesse público. Danos à reputação institucional. Afetar o desempenho institucional."/>
    <x v="1"/>
    <m/>
    <s v="DEMAPA / Setores responsáveis por aquisições"/>
    <s v="Processo de aquisição/licitação"/>
    <s v="2 - Baixa"/>
    <s v="2 - Baixo"/>
    <s v="2"/>
    <s v="2"/>
    <n v="4"/>
    <s v="Orientações mediante capacitação de servidores (cursos e seminários)  "/>
    <s v="3-Controles implementados mitigam alguns aspectos do risco, mas não contemplam todos os aspectos relevantes do risco devido a deficiências no desenho ou nas ferramentas utilizadas"/>
    <n v="2.4"/>
  </r>
  <r>
    <s v="Suborno em processos de seleção e concurso de servidores"/>
    <m/>
    <s v="Interesses particulares do servidor, servidor com perfil inadequado para a função, servidor não capacitado, sensação de impunidade, falta de rigor no processo de seleção e concurso."/>
    <s v="Vazamento das informações dos envolvidos no processo de seleção. Apropriação de informações privilegiadas que gerem vantagem competitiva. Ilegalidade, enriquecimento ilícito, falta de isonomia, parcialidade, injustiça, desrespeito ao mérito, desrespeito ao interesse público. Não selecionar o melhor candidato. Danos à reputação institucional, prejuízos ao desemepenho institucional."/>
    <x v="1"/>
    <m/>
    <s v="PROGEP / Bancas de concurso"/>
    <s v="Concurso e Seleção de servidores"/>
    <s v="2 - Baixa"/>
    <s v="3 - Médio"/>
    <s v="2"/>
    <s v="3"/>
    <n v="6"/>
    <s v="1- Declarações dos membros das comissões examinadoras de concursos públicos docentes de que não possuem impedimento para participar das comissões, após terem conhecimento da listagem dos inscritos nos concursos, conforme previsto nos Art. 11 e 15 da Resolução 030/2013-UFSM. _x000a_2- Declarações dos membros das bancas examinadoras de concursos públicos de TAEs de que não possuem impedimento para participar das bancas."/>
    <s v="3-Controles implementados mitigam alguns aspectos do risco, mas não contemplam todos os aspectos relevantes do risco devido a deficiências no desenho ou nas ferramentas utilizadas"/>
    <n v="3.5999999999999996"/>
  </r>
  <r>
    <s v="Tráfico de influência"/>
    <m/>
    <s v="Usar do cargo na instituição para obter favores ou benefícios para si próprio ou para terceiros. Captar clientes para a atividade privada."/>
    <s v="Fere a impessoalidade e a imagem institucional."/>
    <x v="0"/>
    <m/>
    <s v="Todos"/>
    <s v=" Atendimento ao cidadão"/>
    <s v="2 - Baixa"/>
    <s v="3 - Médio"/>
    <s v="2"/>
    <s v="3"/>
    <n v="6"/>
    <s v="Inexistente"/>
    <s v="1-Controles inexistenstes, mal desenhados ou mal implementados"/>
    <n v="6"/>
  </r>
  <r>
    <s v="Trote acadêmico"/>
    <m/>
    <s v="Cultura equivocada, ações de recepção e integração acadêmica abusivas e humilhantes"/>
    <s v="Coloca em risco a integridade física e psicológica dos calouros. Tratamento desrespeitoso e  desumando aos novos alunos. Desacordo com os valores institucionais. Fere a imagem da instituição."/>
    <x v="0"/>
    <m/>
    <s v="Cursos de Graduação"/>
    <s v="Ingresso e recepção de calouros"/>
    <s v="3 - Média"/>
    <s v="3 - Médio"/>
    <s v="3"/>
    <s v="3"/>
    <n v="9"/>
    <s v="O cursos aprovam as programações das recepções aos novos estudantes que são realizadas dentro dos campi, são realizadas campanhas de conscientização para evitar abusos, as denúncias são apuradas e são abertos processos administrativos disciplinares. A UFSM também criou o Código de Ética e Convivência Discente da Universidade Federal de Santa Maria em 2018 para coibir condutas discentes inadequadas. Há a Resolução n. 003/2000 que regulamenta a recepção de calouros."/>
    <s v="4-Controles implementados e sustentados por ferramentas adequadas e, embora passíveis de aperfeiçoamento, mitigam o risco satisfatoriamente"/>
    <n v="3.6"/>
  </r>
  <r>
    <s v="Valoração"/>
    <m/>
    <m/>
    <m/>
    <x v="4"/>
    <m/>
    <s v="AGITTEC "/>
    <m/>
    <s v="3 - Média"/>
    <s v="4 - Alto"/>
    <s v="3"/>
    <s v="4"/>
    <n v="12"/>
    <m/>
    <m/>
    <n v="12"/>
  </r>
  <r>
    <s v="Violência física"/>
    <m/>
    <s v="Sentimentos exacerbados, conjuntura política, posicionamentos extremistas"/>
    <s v="Danos físicos e psicológicos. Afastamento dos estudos e/ou do trabalho. Sequelas. Sensação de insegurança. Danos à reputação institucional, prejuízos ao desemepenho institucional. Destruição de reputação, adoecimento em acusações falsas."/>
    <x v="0"/>
    <m/>
    <s v="Todas"/>
    <s v="Conduta pessoal"/>
    <s v="2 - Baixa"/>
    <s v="2 - Baixo"/>
    <s v="2"/>
    <s v="2"/>
    <n v="4"/>
    <s v="São realizadas palestras por diversas unidades, são apuradas denúncias, se realizam campanhas na recepção de estudantes novos (Campanha Trote Sem Assédio). Há uma Comissão elaborando uma Política de Igualdade de Gênero para a UFSM sendo coordenada pela PRE. Há um grupo de estudos capacitando interessados para realizar mediação de conflitos."/>
    <s v="2-Controles têm abordagens ad hoc, tendem a ser aplicados caso a caso, a responsabilidade é individual, havendo elevado grau de confiança no conhecimento das pessoas"/>
    <n v="3.2"/>
  </r>
  <r>
    <s v="Acesso desautorizado aos sistemas da UFSM "/>
    <m/>
    <s v="Não há perfil de acesso aos sistemas da UFSM. Servidores que mudam de unidade/chefia continuam com acesso aos sistemas"/>
    <s v="improbidade administrativa, alteração indevida de registros. Danos morais. Inquérito civil e criminal. Imagem institucional."/>
    <x v="2"/>
    <s v="Fraude em Sistemas"/>
    <s v="Todas"/>
    <m/>
    <s v="5- Muito alto"/>
    <s v="5- Muito alto"/>
    <s v="5"/>
    <s v="5"/>
    <n v="25"/>
    <m/>
    <m/>
    <n v="25"/>
  </r>
  <r>
    <s v="Conceder benefícios com documentos falsificados"/>
    <m/>
    <s v="Apresentação de diplomas/certificados falsificados na solicitação de benefícios institucionais (capacitação, afastamentos, ...) Não conferência do documento original/autenticação"/>
    <s v="Dano ao erário"/>
    <x v="2"/>
    <s v="Falsificação de documentos"/>
    <m/>
    <m/>
    <s v="2 - Baixa"/>
    <s v="5- Muito alto"/>
    <s v="2"/>
    <s v="5"/>
    <n v="10"/>
    <m/>
    <m/>
    <n v="10"/>
  </r>
  <r>
    <s v="Desacato, falta de urbanidade por parte do público externo à UFSM"/>
    <m/>
    <s v="Ambiente externo: Falta de urbanidade com os servidores da UFSM, desconhecimento dos processos internos da UFSM, problemas psicológicos._x000a_Ambiente interno: burocracia excessiva, falta de informações claras dos serviços oferecidos, "/>
    <s v="Stress,  desmotivação, contaminação do clima organizacional, prejudicar o desempenho das atividades, danos à imagem da instituição."/>
    <x v="0"/>
    <s v="Desacato"/>
    <s v="Todas"/>
    <m/>
    <s v="5- Muito alto"/>
    <s v="4 - Alto"/>
    <s v="5"/>
    <s v="4"/>
    <n v="20"/>
    <m/>
    <m/>
    <n v="20"/>
  </r>
  <r>
    <s v="Uso indevido a dados sensiveis e de restritos funcionais"/>
    <m/>
    <s v="Uso indevido das informações ao qual tem permissão de acesso."/>
    <s v="improbidade administrativa, alteração indevida de registros. Danos morais. Inquérito civil e criminal. Imagem institucional."/>
    <x v="1"/>
    <s v="Enriquecimento ilícito"/>
    <m/>
    <m/>
    <s v="5- Muito alto"/>
    <s v="4 - Alto"/>
    <s v="5"/>
    <s v="4"/>
    <n v="20"/>
    <m/>
    <m/>
    <n v="20"/>
  </r>
  <r>
    <s v="Vazamento de dados sensíveis e restritos"/>
    <m/>
    <s v="Não há perfil de acesso aos sistemas da UFSM. Servidores que mudam de unidade/chefia continuam com acesso aos sistemas"/>
    <s v="improbidade administrativa, alteração indevida de registros. Danos morais. Inquérito civil e criminal. Imagem institucional."/>
    <x v="1"/>
    <s v="Enriquecimento ilícito"/>
    <m/>
    <m/>
    <s v="3 - Média"/>
    <s v="4 - Alto"/>
    <s v="3"/>
    <s v="4"/>
    <n v="12"/>
    <m/>
    <m/>
    <n v="12"/>
  </r>
  <r>
    <s v="Não cumprimento de legislação do acesso aos documentos e processos (LGPD, LAI)"/>
    <m/>
    <s v="Não conhecimento da legislação. falta de estrutura de gestão documental nas unidades. falta de pessoal. Perda dos documentos."/>
    <s v="improbidade administrativa, danos morais, divulgação de dados sensíveis e restritos. Imagem institucional, falta de transparência pública"/>
    <x v="0"/>
    <s v="Improbidade Administrativa"/>
    <m/>
    <m/>
    <s v="5- Muito alto"/>
    <s v="4 - Alto"/>
    <s v="5"/>
    <s v="4"/>
    <n v="20"/>
    <m/>
    <m/>
    <n v="20"/>
  </r>
  <r>
    <s v="Perda de informações (documentos físicos, documentos digitais)"/>
    <m/>
    <s v="Falta de preservação. Unidade produtora do documento não segue as normas de gestÃo documental. _x000a_Estrutura física de custódia dos documentos e informações. _x000a_"/>
    <s v="Perda de direitos - aluno que ganha recurso e não é comunicado_x000a_Falta de informações com prejuízo para tomada de decisão._x000a_Dano ao erário por não conseguir comprovar atos administrativos._x000a_Improbidade administrativa por não conseguir cumprir a LAI, LGPD, Responsabilidade fiscal_x000a__x000a_"/>
    <x v="2"/>
    <s v="Improbidade Administrativa"/>
    <m/>
    <m/>
    <s v="3 - Média"/>
    <s v="5- Muito alto"/>
    <s v="3"/>
    <s v="5"/>
    <n v="15"/>
    <m/>
    <m/>
    <n v="15"/>
  </r>
  <r>
    <s v="Não cumprimento da lei 9784, má instrução processual"/>
    <m/>
    <s v="Má instrução processual. falta de estrutura de gestão documental nas unidades. falta de pessoal. Falta de controles. "/>
    <s v="Não cumprimento de prazos. nulidade processo, processo administrativo disciplinar, exoneração, dano ao erário. "/>
    <x v="0"/>
    <s v="Improbidade Administrativa"/>
    <m/>
    <m/>
    <s v="2 - Baixa"/>
    <s v="5- Muito alto"/>
    <s v="2"/>
    <s v="5"/>
    <n v="10"/>
    <m/>
    <m/>
    <n v="10"/>
  </r>
  <r>
    <s v="Fraude processual/documental"/>
    <m/>
    <s v="Acesso desautorizado aos sistemas da UFSM. Acesso privilegiado. Falsificação de documentos. "/>
    <s v="Nulidade do processo. Ilegalidade, danos à reputação/imagem institucional, injustiça, danos ao erário, exoneração, inquérito civil e criminal, falsidade ideológica."/>
    <x v="2"/>
    <s v="Falsificação de documentos"/>
    <m/>
    <m/>
    <s v="4 - Alta"/>
    <s v="5- Muito alto"/>
    <s v="4"/>
    <s v="5"/>
    <n v="20"/>
    <m/>
    <m/>
    <n v="20"/>
  </r>
  <r>
    <s v="Eliminação intencional de documentos"/>
    <m/>
    <s v="Busca de interesse pessoal ou de outrem- destruição de provas."/>
    <s v="Inquérito administrativo, civil e criminal. Imagem institucional"/>
    <x v="2"/>
    <s v="Contrafação"/>
    <m/>
    <m/>
    <s v="2 - Baixa"/>
    <s v="5- Muito alto"/>
    <s v="2"/>
    <s v="5"/>
    <n v="10"/>
    <m/>
    <m/>
    <n v="10"/>
  </r>
  <r>
    <m/>
    <m/>
    <m/>
    <m/>
    <x v="4"/>
    <m/>
    <m/>
    <m/>
    <m/>
    <m/>
    <m/>
    <m/>
    <m/>
    <m/>
    <m/>
    <m/>
  </r>
  <r>
    <m/>
    <m/>
    <m/>
    <m/>
    <x v="4"/>
    <m/>
    <m/>
    <m/>
    <m/>
    <m/>
    <m/>
    <m/>
    <m/>
    <m/>
    <m/>
    <m/>
  </r>
  <r>
    <m/>
    <m/>
    <m/>
    <m/>
    <x v="4"/>
    <m/>
    <m/>
    <m/>
    <m/>
    <m/>
    <m/>
    <m/>
    <m/>
    <m/>
    <m/>
    <m/>
  </r>
  <r>
    <m/>
    <m/>
    <m/>
    <m/>
    <x v="4"/>
    <m/>
    <m/>
    <m/>
    <m/>
    <m/>
    <m/>
    <m/>
    <m/>
    <m/>
    <m/>
    <m/>
  </r>
  <r>
    <m/>
    <m/>
    <m/>
    <m/>
    <x v="4"/>
    <m/>
    <m/>
    <m/>
    <m/>
    <m/>
    <m/>
    <m/>
    <m/>
    <m/>
    <m/>
    <m/>
  </r>
  <r>
    <m/>
    <m/>
    <m/>
    <m/>
    <x v="4"/>
    <m/>
    <m/>
    <m/>
    <m/>
    <m/>
    <m/>
    <m/>
    <m/>
    <m/>
    <m/>
    <m/>
  </r>
  <r>
    <m/>
    <m/>
    <m/>
    <m/>
    <x v="4"/>
    <m/>
    <m/>
    <m/>
    <m/>
    <m/>
    <m/>
    <m/>
    <m/>
    <m/>
    <m/>
    <m/>
  </r>
  <r>
    <m/>
    <m/>
    <m/>
    <m/>
    <x v="4"/>
    <m/>
    <m/>
    <m/>
    <m/>
    <m/>
    <m/>
    <m/>
    <m/>
    <m/>
    <m/>
    <m/>
  </r>
  <r>
    <m/>
    <m/>
    <m/>
    <m/>
    <x v="4"/>
    <m/>
    <m/>
    <m/>
    <m/>
    <m/>
    <m/>
    <m/>
    <m/>
    <m/>
    <m/>
    <m/>
  </r>
  <r>
    <m/>
    <m/>
    <m/>
    <m/>
    <x v="4"/>
    <m/>
    <m/>
    <m/>
    <m/>
    <m/>
    <m/>
    <m/>
    <m/>
    <m/>
    <m/>
    <m/>
  </r>
  <r>
    <m/>
    <m/>
    <m/>
    <m/>
    <x v="4"/>
    <m/>
    <m/>
    <m/>
    <m/>
    <m/>
    <m/>
    <m/>
    <m/>
    <m/>
    <m/>
    <m/>
  </r>
  <r>
    <m/>
    <m/>
    <m/>
    <m/>
    <x v="4"/>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A74C54E-1E4C-454A-9E50-892453E2BE8E}" name="Tabela dinâ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A3:B9" firstHeaderRow="1" firstDataRow="1" firstDataCol="1"/>
  <pivotFields count="16">
    <pivotField dataField="1" showAll="0"/>
    <pivotField showAll="0"/>
    <pivotField showAll="0"/>
    <pivotField showAll="0"/>
    <pivotField axis="axisRow" showAll="0">
      <items count="8">
        <item m="1" x="5"/>
        <item x="3"/>
        <item x="1"/>
        <item x="2"/>
        <item m="1" x="6"/>
        <item x="4"/>
        <item x="0"/>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6">
    <i>
      <x v="1"/>
    </i>
    <i>
      <x v="2"/>
    </i>
    <i>
      <x v="3"/>
    </i>
    <i>
      <x v="5"/>
    </i>
    <i>
      <x v="6"/>
    </i>
    <i t="grand">
      <x/>
    </i>
  </rowItems>
  <colItems count="1">
    <i/>
  </colItems>
  <dataFields count="1">
    <dataField name="Contagem de Eventos " fld="0" subtotal="count" baseField="0" baseItem="0"/>
  </dataFields>
  <chartFormats count="8">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4" count="1" selected="0">
            <x v="5"/>
          </reference>
        </references>
      </pivotArea>
    </chartFormat>
    <chartFormat chart="3" format="2">
      <pivotArea type="data" outline="0" fieldPosition="0">
        <references count="2">
          <reference field="4294967294" count="1" selected="0">
            <x v="0"/>
          </reference>
          <reference field="4" count="1" selected="0">
            <x v="1"/>
          </reference>
        </references>
      </pivotArea>
    </chartFormat>
    <chartFormat chart="3" format="3">
      <pivotArea type="data" outline="0" fieldPosition="0">
        <references count="2">
          <reference field="4294967294" count="1" selected="0">
            <x v="0"/>
          </reference>
          <reference field="4" count="1" selected="0">
            <x v="0"/>
          </reference>
        </references>
      </pivotArea>
    </chartFormat>
    <chartFormat chart="3" format="4">
      <pivotArea type="data" outline="0" fieldPosition="0">
        <references count="2">
          <reference field="4294967294" count="1" selected="0">
            <x v="0"/>
          </reference>
          <reference field="4" count="1" selected="0">
            <x v="2"/>
          </reference>
        </references>
      </pivotArea>
    </chartFormat>
    <chartFormat chart="3" format="5">
      <pivotArea type="data" outline="0" fieldPosition="0">
        <references count="2">
          <reference field="4294967294" count="1" selected="0">
            <x v="0"/>
          </reference>
          <reference field="4" count="1" selected="0">
            <x v="4"/>
          </reference>
        </references>
      </pivotArea>
    </chartFormat>
    <chartFormat chart="3" format="6">
      <pivotArea type="data" outline="0" fieldPosition="0">
        <references count="2">
          <reference field="4294967294" count="1" selected="0">
            <x v="0"/>
          </reference>
          <reference field="4" count="1" selected="0">
            <x v="3"/>
          </reference>
        </references>
      </pivotArea>
    </chartFormat>
    <chartFormat chart="3" format="7">
      <pivotArea type="data" outline="0" fieldPosition="0">
        <references count="2">
          <reference field="4294967294" count="1" selected="0">
            <x v="0"/>
          </reference>
          <reference field="4"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5F9A1-5381-43F8-A511-DC4A9AFB3029}">
  <dimension ref="B2:O13"/>
  <sheetViews>
    <sheetView showGridLines="0" topLeftCell="A10" zoomScaleNormal="100" workbookViewId="0">
      <selection activeCell="D27" sqref="D27"/>
    </sheetView>
  </sheetViews>
  <sheetFormatPr defaultColWidth="8.85546875" defaultRowHeight="15" x14ac:dyDescent="0.25"/>
  <cols>
    <col min="2" max="2" width="3.85546875" customWidth="1"/>
    <col min="3" max="3" width="0.85546875" customWidth="1"/>
    <col min="4" max="4" width="19.85546875" bestFit="1" customWidth="1"/>
    <col min="5" max="5" width="24.140625" customWidth="1"/>
    <col min="6" max="6" width="19.42578125" bestFit="1" customWidth="1"/>
    <col min="7" max="7" width="0.85546875" customWidth="1"/>
    <col min="8" max="8" width="16.42578125" customWidth="1"/>
    <col min="9" max="9" width="14.85546875" customWidth="1"/>
  </cols>
  <sheetData>
    <row r="2" spans="2:15" ht="15" customHeight="1" x14ac:dyDescent="0.25">
      <c r="B2" s="161" t="s">
        <v>298</v>
      </c>
      <c r="C2" s="161"/>
      <c r="D2" s="161"/>
      <c r="E2" s="161"/>
      <c r="F2" s="161"/>
      <c r="G2" s="161"/>
      <c r="H2" s="161"/>
      <c r="I2" s="161"/>
    </row>
    <row r="3" spans="2:15" ht="15.75" customHeight="1" thickBot="1" x14ac:dyDescent="0.3">
      <c r="B3" s="161"/>
      <c r="C3" s="161"/>
      <c r="D3" s="161"/>
      <c r="E3" s="161"/>
      <c r="F3" s="161"/>
      <c r="G3" s="161"/>
      <c r="H3" s="161"/>
      <c r="I3" s="161"/>
    </row>
    <row r="4" spans="2:15" ht="42.75" customHeight="1" thickBot="1" x14ac:dyDescent="0.3">
      <c r="B4" s="90"/>
      <c r="C4" s="91"/>
      <c r="D4" s="162" t="s">
        <v>299</v>
      </c>
      <c r="E4" s="162"/>
      <c r="F4" s="162"/>
      <c r="G4" s="92"/>
      <c r="H4" s="93" t="s">
        <v>300</v>
      </c>
      <c r="I4" s="163" t="s">
        <v>301</v>
      </c>
    </row>
    <row r="5" spans="2:15" ht="31.5" customHeight="1" x14ac:dyDescent="0.25">
      <c r="B5" s="94"/>
      <c r="C5" s="95"/>
      <c r="D5" s="96" t="s">
        <v>302</v>
      </c>
      <c r="E5" s="96" t="s">
        <v>303</v>
      </c>
      <c r="F5" s="96" t="s">
        <v>304</v>
      </c>
      <c r="G5" s="97"/>
      <c r="H5" s="98" t="s">
        <v>305</v>
      </c>
      <c r="I5" s="163"/>
    </row>
    <row r="6" spans="2:15" ht="22.5" customHeight="1" x14ac:dyDescent="0.25">
      <c r="B6" s="94"/>
      <c r="C6" s="95"/>
      <c r="D6" s="99" t="s">
        <v>333</v>
      </c>
      <c r="E6" s="99" t="s">
        <v>334</v>
      </c>
      <c r="F6" s="99" t="s">
        <v>335</v>
      </c>
      <c r="G6" s="97"/>
      <c r="H6" s="98" t="s">
        <v>336</v>
      </c>
      <c r="I6" s="100"/>
    </row>
    <row r="7" spans="2:15" ht="28.5" customHeight="1" thickBot="1" x14ac:dyDescent="0.3">
      <c r="B7" s="94"/>
      <c r="C7" s="95"/>
      <c r="D7" s="101">
        <v>0.3024</v>
      </c>
      <c r="E7" s="101">
        <v>5.2499999999999998E-2</v>
      </c>
      <c r="F7" s="101">
        <v>0.42670000000000002</v>
      </c>
      <c r="G7" s="102"/>
      <c r="H7" s="103">
        <v>0.21840000000000001</v>
      </c>
      <c r="I7" s="104">
        <f>SUM(D7:H7)</f>
        <v>1</v>
      </c>
    </row>
    <row r="8" spans="2:15" ht="75" customHeight="1" x14ac:dyDescent="0.25">
      <c r="B8" s="164" t="s">
        <v>306</v>
      </c>
      <c r="C8" s="105"/>
      <c r="D8" s="106" t="s">
        <v>307</v>
      </c>
      <c r="E8" s="106" t="s">
        <v>308</v>
      </c>
      <c r="F8" s="107" t="s">
        <v>309</v>
      </c>
      <c r="G8" s="108"/>
      <c r="H8" s="109" t="s">
        <v>310</v>
      </c>
      <c r="I8" s="110" t="s">
        <v>311</v>
      </c>
      <c r="J8">
        <v>5</v>
      </c>
      <c r="M8">
        <f>5*D7+5*E7+5*F7+5*H7</f>
        <v>5</v>
      </c>
      <c r="O8">
        <f>M8*5</f>
        <v>25</v>
      </c>
    </row>
    <row r="9" spans="2:15" ht="75" customHeight="1" x14ac:dyDescent="0.25">
      <c r="B9" s="165"/>
      <c r="C9" s="111"/>
      <c r="D9" s="112" t="s">
        <v>312</v>
      </c>
      <c r="E9" s="112" t="s">
        <v>313</v>
      </c>
      <c r="F9" s="113" t="s">
        <v>314</v>
      </c>
      <c r="G9" s="114"/>
      <c r="H9" s="115" t="s">
        <v>315</v>
      </c>
      <c r="I9" s="110" t="s">
        <v>316</v>
      </c>
      <c r="J9">
        <v>4</v>
      </c>
    </row>
    <row r="10" spans="2:15" ht="75" customHeight="1" x14ac:dyDescent="0.25">
      <c r="B10" s="165"/>
      <c r="C10" s="111"/>
      <c r="D10" s="116" t="s">
        <v>317</v>
      </c>
      <c r="E10" s="116" t="s">
        <v>318</v>
      </c>
      <c r="F10" s="113" t="s">
        <v>319</v>
      </c>
      <c r="G10" s="117"/>
      <c r="H10" s="118" t="s">
        <v>320</v>
      </c>
      <c r="I10" s="110" t="s">
        <v>321</v>
      </c>
      <c r="J10">
        <v>3</v>
      </c>
    </row>
    <row r="11" spans="2:15" ht="75" customHeight="1" x14ac:dyDescent="0.25">
      <c r="B11" s="165"/>
      <c r="C11" s="111"/>
      <c r="D11" s="112" t="s">
        <v>322</v>
      </c>
      <c r="E11" s="112" t="s">
        <v>323</v>
      </c>
      <c r="F11" s="113" t="s">
        <v>324</v>
      </c>
      <c r="G11" s="114"/>
      <c r="H11" s="115" t="s">
        <v>325</v>
      </c>
      <c r="I11" s="110" t="s">
        <v>326</v>
      </c>
      <c r="J11">
        <v>2</v>
      </c>
    </row>
    <row r="12" spans="2:15" ht="75" customHeight="1" thickBot="1" x14ac:dyDescent="0.3">
      <c r="B12" s="165"/>
      <c r="C12" s="119"/>
      <c r="D12" s="120" t="s">
        <v>327</v>
      </c>
      <c r="E12" s="120" t="s">
        <v>328</v>
      </c>
      <c r="F12" s="120" t="s">
        <v>329</v>
      </c>
      <c r="G12" s="121"/>
      <c r="H12" s="122" t="s">
        <v>330</v>
      </c>
      <c r="I12" s="123" t="s">
        <v>331</v>
      </c>
      <c r="J12">
        <v>1</v>
      </c>
    </row>
    <row r="13" spans="2:15" ht="15" customHeight="1" thickBot="1" x14ac:dyDescent="0.3">
      <c r="B13" s="166"/>
      <c r="C13" s="124"/>
      <c r="D13" s="124"/>
      <c r="E13" s="124"/>
      <c r="F13" s="124"/>
      <c r="G13" s="124"/>
      <c r="H13" s="125" t="s">
        <v>332</v>
      </c>
      <c r="I13" s="126"/>
    </row>
  </sheetData>
  <mergeCells count="4">
    <mergeCell ref="B2:I3"/>
    <mergeCell ref="D4:F4"/>
    <mergeCell ref="I4:I5"/>
    <mergeCell ref="B8:B13"/>
  </mergeCells>
  <pageMargins left="0.511811024" right="0.511811024" top="0.78740157499999996" bottom="0.78740157499999996" header="0.31496062000000002" footer="0.31496062000000002"/>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C6F0E-69B2-4BC6-BC39-6F06EACAB130}">
  <dimension ref="A3:B9"/>
  <sheetViews>
    <sheetView workbookViewId="0">
      <selection activeCell="B6" sqref="B6"/>
    </sheetView>
  </sheetViews>
  <sheetFormatPr defaultColWidth="8.85546875" defaultRowHeight="15" x14ac:dyDescent="0.25"/>
  <cols>
    <col min="1" max="1" width="19.85546875" bestFit="1" customWidth="1"/>
    <col min="2" max="2" width="20.85546875" bestFit="1" customWidth="1"/>
  </cols>
  <sheetData>
    <row r="3" spans="1:2" x14ac:dyDescent="0.25">
      <c r="A3" s="42" t="s">
        <v>183</v>
      </c>
      <c r="B3" t="s">
        <v>191</v>
      </c>
    </row>
    <row r="4" spans="1:2" x14ac:dyDescent="0.25">
      <c r="A4" s="43" t="s">
        <v>186</v>
      </c>
      <c r="B4" s="54">
        <v>1</v>
      </c>
    </row>
    <row r="5" spans="1:2" x14ac:dyDescent="0.25">
      <c r="A5" s="43" t="s">
        <v>192</v>
      </c>
      <c r="B5" s="54">
        <v>17</v>
      </c>
    </row>
    <row r="6" spans="1:2" x14ac:dyDescent="0.25">
      <c r="A6" s="43" t="s">
        <v>206</v>
      </c>
      <c r="B6" s="54">
        <v>19</v>
      </c>
    </row>
    <row r="7" spans="1:2" x14ac:dyDescent="0.25">
      <c r="A7" s="43" t="s">
        <v>184</v>
      </c>
      <c r="B7" s="54">
        <v>5</v>
      </c>
    </row>
    <row r="8" spans="1:2" x14ac:dyDescent="0.25">
      <c r="A8" s="43" t="s">
        <v>260</v>
      </c>
      <c r="B8" s="54">
        <v>13</v>
      </c>
    </row>
    <row r="9" spans="1:2" x14ac:dyDescent="0.25">
      <c r="A9" s="43" t="s">
        <v>185</v>
      </c>
      <c r="B9" s="54">
        <v>55</v>
      </c>
    </row>
  </sheetData>
  <pageMargins left="0.511811024" right="0.511811024" top="0.78740157499999996" bottom="0.78740157499999996" header="0.31496062000000002" footer="0.31496062000000002"/>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7"/>
  <sheetViews>
    <sheetView workbookViewId="0">
      <selection activeCell="D3" sqref="D3"/>
    </sheetView>
  </sheetViews>
  <sheetFormatPr defaultColWidth="8.85546875" defaultRowHeight="15" x14ac:dyDescent="0.25"/>
  <cols>
    <col min="4" max="4" width="28.42578125" customWidth="1"/>
  </cols>
  <sheetData>
    <row r="1" spans="2:5" x14ac:dyDescent="0.25">
      <c r="E1" s="41" t="s">
        <v>164</v>
      </c>
    </row>
    <row r="2" spans="2:5" ht="17.25" x14ac:dyDescent="0.25">
      <c r="B2" s="21" t="s">
        <v>67</v>
      </c>
      <c r="C2" s="22" t="s">
        <v>68</v>
      </c>
      <c r="D2" s="23" t="s">
        <v>69</v>
      </c>
    </row>
    <row r="3" spans="2:5" ht="111" x14ac:dyDescent="0.25">
      <c r="B3" s="44" t="s">
        <v>70</v>
      </c>
      <c r="C3" s="24" t="s">
        <v>71</v>
      </c>
      <c r="D3" s="38" t="s">
        <v>72</v>
      </c>
    </row>
    <row r="4" spans="2:5" ht="120.75" x14ac:dyDescent="0.25">
      <c r="B4" s="44"/>
      <c r="C4" s="25" t="s">
        <v>73</v>
      </c>
      <c r="D4" s="39" t="s">
        <v>74</v>
      </c>
    </row>
    <row r="5" spans="2:5" ht="69" x14ac:dyDescent="0.25">
      <c r="B5" s="44"/>
      <c r="C5" s="25" t="s">
        <v>75</v>
      </c>
      <c r="D5" s="39" t="s">
        <v>76</v>
      </c>
    </row>
    <row r="6" spans="2:5" ht="86.25" x14ac:dyDescent="0.25">
      <c r="B6" s="44"/>
      <c r="C6" s="26" t="s">
        <v>77</v>
      </c>
      <c r="D6" s="39" t="s">
        <v>78</v>
      </c>
    </row>
    <row r="7" spans="2:5" ht="34.5" x14ac:dyDescent="0.25">
      <c r="B7" s="44"/>
      <c r="C7" s="28" t="s">
        <v>79</v>
      </c>
      <c r="D7" s="39" t="s">
        <v>80</v>
      </c>
    </row>
    <row r="8" spans="2:5" ht="103.5" x14ac:dyDescent="0.25">
      <c r="B8" s="44"/>
      <c r="C8" s="28" t="s">
        <v>81</v>
      </c>
      <c r="D8" s="39" t="s">
        <v>82</v>
      </c>
    </row>
    <row r="9" spans="2:5" ht="69" x14ac:dyDescent="0.25">
      <c r="B9" s="44"/>
      <c r="C9" s="28" t="s">
        <v>83</v>
      </c>
      <c r="D9" s="39" t="s">
        <v>84</v>
      </c>
    </row>
    <row r="10" spans="2:5" ht="69" x14ac:dyDescent="0.25">
      <c r="B10" s="44"/>
      <c r="C10" s="29" t="s">
        <v>85</v>
      </c>
      <c r="D10" s="30" t="s">
        <v>86</v>
      </c>
    </row>
    <row r="11" spans="2:5" ht="103.5" x14ac:dyDescent="0.25">
      <c r="B11" s="44"/>
      <c r="C11" s="31" t="s">
        <v>87</v>
      </c>
      <c r="D11" s="39" t="s">
        <v>88</v>
      </c>
    </row>
    <row r="12" spans="2:5" ht="86.25" x14ac:dyDescent="0.25">
      <c r="B12" s="44"/>
      <c r="C12" s="31" t="s">
        <v>89</v>
      </c>
      <c r="D12" s="39" t="s">
        <v>90</v>
      </c>
    </row>
    <row r="13" spans="2:5" ht="103.5" x14ac:dyDescent="0.25">
      <c r="B13" s="44"/>
      <c r="C13" s="31" t="s">
        <v>91</v>
      </c>
      <c r="D13" s="39" t="s">
        <v>92</v>
      </c>
    </row>
    <row r="14" spans="2:5" ht="34.5" x14ac:dyDescent="0.25">
      <c r="B14" s="45"/>
      <c r="C14" s="32" t="s">
        <v>93</v>
      </c>
      <c r="D14" s="40" t="s">
        <v>94</v>
      </c>
    </row>
    <row r="15" spans="2:5" ht="59.25" x14ac:dyDescent="0.25">
      <c r="B15" s="46" t="s">
        <v>95</v>
      </c>
      <c r="C15" s="33" t="s">
        <v>96</v>
      </c>
      <c r="D15" s="38" t="s">
        <v>97</v>
      </c>
    </row>
    <row r="16" spans="2:5" ht="51.75" x14ac:dyDescent="0.25">
      <c r="B16" s="46"/>
      <c r="C16" s="34" t="s">
        <v>98</v>
      </c>
      <c r="D16" s="39" t="s">
        <v>99</v>
      </c>
    </row>
    <row r="17" spans="2:4" ht="103.5" x14ac:dyDescent="0.25">
      <c r="B17" s="46"/>
      <c r="C17" s="34" t="s">
        <v>100</v>
      </c>
      <c r="D17" s="39" t="s">
        <v>101</v>
      </c>
    </row>
    <row r="18" spans="2:4" ht="103.5" x14ac:dyDescent="0.25">
      <c r="B18" s="46"/>
      <c r="C18" s="25" t="s">
        <v>102</v>
      </c>
      <c r="D18" s="39" t="s">
        <v>103</v>
      </c>
    </row>
    <row r="19" spans="2:4" ht="69" x14ac:dyDescent="0.25">
      <c r="B19" s="46"/>
      <c r="C19" s="25" t="s">
        <v>104</v>
      </c>
      <c r="D19" s="39" t="s">
        <v>105</v>
      </c>
    </row>
    <row r="20" spans="2:4" ht="69" x14ac:dyDescent="0.25">
      <c r="B20" s="46"/>
      <c r="C20" s="25" t="s">
        <v>106</v>
      </c>
      <c r="D20" s="39" t="s">
        <v>107</v>
      </c>
    </row>
    <row r="21" spans="2:4" ht="103.5" x14ac:dyDescent="0.25">
      <c r="B21" s="46"/>
      <c r="C21" s="25" t="s">
        <v>108</v>
      </c>
      <c r="D21" s="39" t="s">
        <v>109</v>
      </c>
    </row>
    <row r="22" spans="2:4" ht="103.5" x14ac:dyDescent="0.25">
      <c r="B22" s="46"/>
      <c r="C22" s="26" t="s">
        <v>110</v>
      </c>
      <c r="D22" s="39" t="s">
        <v>111</v>
      </c>
    </row>
    <row r="23" spans="2:4" ht="34.5" x14ac:dyDescent="0.25">
      <c r="B23" s="46"/>
      <c r="C23" s="28" t="s">
        <v>112</v>
      </c>
      <c r="D23" s="39" t="s">
        <v>113</v>
      </c>
    </row>
    <row r="24" spans="2:4" ht="138" x14ac:dyDescent="0.25">
      <c r="B24" s="46"/>
      <c r="C24" s="29" t="s">
        <v>114</v>
      </c>
      <c r="D24" s="30" t="s">
        <v>115</v>
      </c>
    </row>
    <row r="25" spans="2:4" ht="86.25" x14ac:dyDescent="0.25">
      <c r="B25" s="46"/>
      <c r="C25" s="29" t="s">
        <v>116</v>
      </c>
      <c r="D25" s="39" t="s">
        <v>117</v>
      </c>
    </row>
    <row r="26" spans="2:4" ht="51.75" x14ac:dyDescent="0.25">
      <c r="B26" s="46"/>
      <c r="C26" s="29" t="s">
        <v>118</v>
      </c>
      <c r="D26" s="30" t="s">
        <v>119</v>
      </c>
    </row>
    <row r="27" spans="2:4" ht="86.25" x14ac:dyDescent="0.25">
      <c r="B27" s="46"/>
      <c r="C27" s="29" t="s">
        <v>120</v>
      </c>
      <c r="D27" s="39" t="s">
        <v>121</v>
      </c>
    </row>
    <row r="28" spans="2:4" ht="69" x14ac:dyDescent="0.25">
      <c r="B28" s="46"/>
      <c r="C28" s="31" t="s">
        <v>122</v>
      </c>
      <c r="D28" s="39" t="s">
        <v>123</v>
      </c>
    </row>
    <row r="29" spans="2:4" ht="69" x14ac:dyDescent="0.25">
      <c r="B29" s="46"/>
      <c r="C29" s="31" t="s">
        <v>124</v>
      </c>
      <c r="D29" s="39" t="s">
        <v>125</v>
      </c>
    </row>
    <row r="30" spans="2:4" ht="69" x14ac:dyDescent="0.25">
      <c r="B30" s="47"/>
      <c r="C30" s="32" t="s">
        <v>126</v>
      </c>
      <c r="D30" s="40" t="s">
        <v>127</v>
      </c>
    </row>
    <row r="31" spans="2:4" ht="162" x14ac:dyDescent="0.25">
      <c r="B31" s="48" t="s">
        <v>128</v>
      </c>
      <c r="C31" s="33" t="s">
        <v>129</v>
      </c>
      <c r="D31" s="38" t="s">
        <v>130</v>
      </c>
    </row>
    <row r="32" spans="2:4" ht="69" x14ac:dyDescent="0.25">
      <c r="B32" s="48"/>
      <c r="C32" s="25" t="s">
        <v>131</v>
      </c>
      <c r="D32" s="39" t="s">
        <v>132</v>
      </c>
    </row>
    <row r="33" spans="2:4" ht="51.75" x14ac:dyDescent="0.25">
      <c r="B33" s="48"/>
      <c r="C33" s="25" t="s">
        <v>133</v>
      </c>
      <c r="D33" s="35" t="s">
        <v>134</v>
      </c>
    </row>
    <row r="34" spans="2:4" ht="103.5" x14ac:dyDescent="0.25">
      <c r="B34" s="48"/>
      <c r="C34" s="25" t="s">
        <v>135</v>
      </c>
      <c r="D34" s="39" t="s">
        <v>136</v>
      </c>
    </row>
    <row r="35" spans="2:4" ht="120.75" x14ac:dyDescent="0.25">
      <c r="B35" s="48"/>
      <c r="C35" s="25" t="s">
        <v>137</v>
      </c>
      <c r="D35" s="39" t="s">
        <v>138</v>
      </c>
    </row>
    <row r="36" spans="2:4" ht="69" x14ac:dyDescent="0.25">
      <c r="B36" s="48"/>
      <c r="C36" s="26" t="s">
        <v>139</v>
      </c>
      <c r="D36" s="27" t="s">
        <v>140</v>
      </c>
    </row>
    <row r="37" spans="2:4" ht="69" x14ac:dyDescent="0.25">
      <c r="B37" s="48"/>
      <c r="C37" s="26" t="s">
        <v>141</v>
      </c>
      <c r="D37" s="27" t="s">
        <v>142</v>
      </c>
    </row>
    <row r="38" spans="2:4" ht="103.5" x14ac:dyDescent="0.25">
      <c r="B38" s="48"/>
      <c r="C38" s="28" t="s">
        <v>143</v>
      </c>
      <c r="D38" s="39" t="s">
        <v>144</v>
      </c>
    </row>
    <row r="39" spans="2:4" ht="86.25" x14ac:dyDescent="0.25">
      <c r="B39" s="48"/>
      <c r="C39" s="28" t="s">
        <v>145</v>
      </c>
      <c r="D39" s="39" t="s">
        <v>146</v>
      </c>
    </row>
    <row r="40" spans="2:4" ht="34.5" x14ac:dyDescent="0.25">
      <c r="B40" s="48"/>
      <c r="C40" s="28" t="s">
        <v>147</v>
      </c>
      <c r="D40" s="39" t="s">
        <v>148</v>
      </c>
    </row>
    <row r="41" spans="2:4" ht="103.5" x14ac:dyDescent="0.25">
      <c r="B41" s="48"/>
      <c r="C41" s="29" t="s">
        <v>149</v>
      </c>
      <c r="D41" s="39" t="s">
        <v>150</v>
      </c>
    </row>
    <row r="42" spans="2:4" ht="86.25" x14ac:dyDescent="0.25">
      <c r="B42" s="48"/>
      <c r="C42" s="29" t="s">
        <v>151</v>
      </c>
      <c r="D42" s="39" t="s">
        <v>152</v>
      </c>
    </row>
    <row r="43" spans="2:4" ht="86.25" x14ac:dyDescent="0.25">
      <c r="B43" s="48"/>
      <c r="C43" s="29" t="s">
        <v>153</v>
      </c>
      <c r="D43" s="39" t="s">
        <v>154</v>
      </c>
    </row>
    <row r="44" spans="2:4" ht="138" x14ac:dyDescent="0.25">
      <c r="B44" s="49"/>
      <c r="C44" s="36" t="s">
        <v>155</v>
      </c>
      <c r="D44" s="40" t="s">
        <v>156</v>
      </c>
    </row>
    <row r="45" spans="2:4" ht="81.75" x14ac:dyDescent="0.25">
      <c r="B45" s="50" t="s">
        <v>157</v>
      </c>
      <c r="C45" s="37" t="s">
        <v>158</v>
      </c>
      <c r="D45" s="38" t="s">
        <v>159</v>
      </c>
    </row>
    <row r="46" spans="2:4" ht="51.75" x14ac:dyDescent="0.25">
      <c r="B46" s="50"/>
      <c r="C46" s="29" t="s">
        <v>160</v>
      </c>
      <c r="D46" s="39" t="s">
        <v>161</v>
      </c>
    </row>
    <row r="47" spans="2:4" ht="86.25" x14ac:dyDescent="0.25">
      <c r="B47" s="51"/>
      <c r="C47" s="36" t="s">
        <v>162</v>
      </c>
      <c r="D47" s="40" t="s">
        <v>163</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0C749-7E91-47EE-B545-BD70B87FD095}">
  <dimension ref="A1:K29"/>
  <sheetViews>
    <sheetView zoomScale="115" zoomScaleNormal="115" workbookViewId="0">
      <selection activeCell="D18" sqref="D18"/>
    </sheetView>
  </sheetViews>
  <sheetFormatPr defaultColWidth="8.85546875" defaultRowHeight="15" x14ac:dyDescent="0.25"/>
  <cols>
    <col min="4" max="10" width="55" customWidth="1"/>
  </cols>
  <sheetData>
    <row r="1" spans="1:11" x14ac:dyDescent="0.25">
      <c r="B1" s="78" t="s">
        <v>265</v>
      </c>
      <c r="C1" s="57"/>
      <c r="D1" s="79" t="s">
        <v>266</v>
      </c>
      <c r="E1" s="79" t="s">
        <v>267</v>
      </c>
      <c r="F1" s="79" t="s">
        <v>268</v>
      </c>
      <c r="G1" s="79" t="s">
        <v>269</v>
      </c>
      <c r="H1" s="79" t="s">
        <v>270</v>
      </c>
      <c r="I1" s="79" t="s">
        <v>271</v>
      </c>
      <c r="J1" s="79" t="s">
        <v>272</v>
      </c>
      <c r="K1" s="80"/>
    </row>
    <row r="2" spans="1:11" x14ac:dyDescent="0.25">
      <c r="A2" s="79" t="s">
        <v>273</v>
      </c>
      <c r="B2" s="79" t="s">
        <v>266</v>
      </c>
      <c r="D2" s="79" t="s">
        <v>80</v>
      </c>
      <c r="E2" s="79" t="s">
        <v>109</v>
      </c>
      <c r="F2" s="79" t="s">
        <v>119</v>
      </c>
      <c r="G2" s="79" t="s">
        <v>119</v>
      </c>
      <c r="H2" s="79" t="s">
        <v>117</v>
      </c>
      <c r="I2" s="79" t="s">
        <v>119</v>
      </c>
      <c r="J2" s="79" t="s">
        <v>121</v>
      </c>
      <c r="K2" s="80"/>
    </row>
    <row r="3" spans="1:11" x14ac:dyDescent="0.25">
      <c r="A3" s="79" t="s">
        <v>274</v>
      </c>
      <c r="B3" s="79" t="s">
        <v>267</v>
      </c>
      <c r="D3" s="79" t="s">
        <v>275</v>
      </c>
      <c r="E3" s="79" t="s">
        <v>121</v>
      </c>
      <c r="F3" s="79" t="s">
        <v>84</v>
      </c>
      <c r="G3" s="79" t="s">
        <v>80</v>
      </c>
      <c r="H3" s="79" t="s">
        <v>119</v>
      </c>
      <c r="I3" s="79" t="s">
        <v>84</v>
      </c>
      <c r="J3" s="79" t="s">
        <v>142</v>
      </c>
      <c r="K3" s="80"/>
    </row>
    <row r="4" spans="1:11" x14ac:dyDescent="0.25">
      <c r="A4" s="79" t="s">
        <v>276</v>
      </c>
      <c r="B4" s="79" t="s">
        <v>268</v>
      </c>
      <c r="D4" s="79" t="s">
        <v>121</v>
      </c>
      <c r="E4" s="79" t="s">
        <v>156</v>
      </c>
      <c r="F4" s="79" t="s">
        <v>109</v>
      </c>
      <c r="G4" s="79" t="s">
        <v>84</v>
      </c>
      <c r="H4" s="79" t="s">
        <v>277</v>
      </c>
      <c r="I4" s="79" t="s">
        <v>121</v>
      </c>
      <c r="J4" s="79" t="s">
        <v>123</v>
      </c>
      <c r="K4" s="80"/>
    </row>
    <row r="5" spans="1:11" x14ac:dyDescent="0.25">
      <c r="A5" s="79" t="s">
        <v>278</v>
      </c>
      <c r="B5" s="79" t="s">
        <v>269</v>
      </c>
      <c r="D5" s="79" t="s">
        <v>144</v>
      </c>
      <c r="E5" s="79" t="s">
        <v>134</v>
      </c>
      <c r="F5" s="79" t="s">
        <v>121</v>
      </c>
      <c r="G5" s="79" t="s">
        <v>121</v>
      </c>
      <c r="H5" s="79" t="s">
        <v>152</v>
      </c>
      <c r="I5" s="79" t="s">
        <v>92</v>
      </c>
      <c r="J5" s="79" t="s">
        <v>74</v>
      </c>
      <c r="K5" s="80"/>
    </row>
    <row r="6" spans="1:11" x14ac:dyDescent="0.25">
      <c r="A6" s="79" t="s">
        <v>279</v>
      </c>
      <c r="B6" s="79" t="s">
        <v>270</v>
      </c>
      <c r="D6" s="79" t="s">
        <v>101</v>
      </c>
      <c r="E6" s="79" t="s">
        <v>280</v>
      </c>
      <c r="F6" s="79" t="s">
        <v>92</v>
      </c>
      <c r="G6" s="79" t="s">
        <v>281</v>
      </c>
      <c r="H6" s="79" t="s">
        <v>121</v>
      </c>
      <c r="I6" s="79" t="s">
        <v>88</v>
      </c>
      <c r="J6" s="79" t="s">
        <v>94</v>
      </c>
      <c r="K6" s="80"/>
    </row>
    <row r="7" spans="1:11" x14ac:dyDescent="0.25">
      <c r="A7" s="79" t="s">
        <v>282</v>
      </c>
      <c r="B7" s="79" t="s">
        <v>271</v>
      </c>
      <c r="D7" s="79" t="s">
        <v>283</v>
      </c>
      <c r="E7" s="79" t="s">
        <v>284</v>
      </c>
      <c r="F7" s="79" t="s">
        <v>142</v>
      </c>
      <c r="G7" s="79" t="s">
        <v>280</v>
      </c>
      <c r="H7" s="79" t="s">
        <v>156</v>
      </c>
      <c r="I7" s="79" t="s">
        <v>156</v>
      </c>
      <c r="J7" s="79" t="s">
        <v>127</v>
      </c>
      <c r="K7" s="80"/>
    </row>
    <row r="8" spans="1:11" x14ac:dyDescent="0.25">
      <c r="A8" s="79" t="s">
        <v>285</v>
      </c>
      <c r="B8" s="79" t="s">
        <v>272</v>
      </c>
      <c r="D8" s="79" t="s">
        <v>115</v>
      </c>
      <c r="E8" s="79" t="s">
        <v>76</v>
      </c>
      <c r="F8" s="79" t="s">
        <v>76</v>
      </c>
      <c r="G8" s="79" t="s">
        <v>144</v>
      </c>
      <c r="H8" s="79" t="s">
        <v>134</v>
      </c>
      <c r="I8" s="79" t="s">
        <v>144</v>
      </c>
      <c r="J8" s="79" t="s">
        <v>150</v>
      </c>
      <c r="K8" s="80"/>
    </row>
    <row r="9" spans="1:11" x14ac:dyDescent="0.25">
      <c r="B9" s="57"/>
      <c r="C9" s="57"/>
      <c r="D9" s="79" t="s">
        <v>107</v>
      </c>
      <c r="E9" s="79" t="s">
        <v>74</v>
      </c>
      <c r="F9" s="79" t="s">
        <v>123</v>
      </c>
      <c r="G9" s="79" t="s">
        <v>148</v>
      </c>
      <c r="H9" s="79" t="s">
        <v>163</v>
      </c>
      <c r="I9" s="79" t="s">
        <v>123</v>
      </c>
      <c r="J9" s="81"/>
      <c r="K9" s="80"/>
    </row>
    <row r="10" spans="1:11" x14ac:dyDescent="0.25">
      <c r="B10" s="57"/>
      <c r="C10" s="57"/>
      <c r="D10" s="79" t="s">
        <v>130</v>
      </c>
      <c r="E10" s="79" t="s">
        <v>138</v>
      </c>
      <c r="F10" s="79" t="s">
        <v>74</v>
      </c>
      <c r="G10" s="79" t="s">
        <v>286</v>
      </c>
      <c r="H10" s="79" t="s">
        <v>101</v>
      </c>
      <c r="I10" s="79" t="s">
        <v>74</v>
      </c>
      <c r="J10" s="81"/>
      <c r="K10" s="80"/>
    </row>
    <row r="11" spans="1:11" x14ac:dyDescent="0.25">
      <c r="B11" s="57"/>
      <c r="C11" s="57"/>
      <c r="D11" s="81"/>
      <c r="E11" s="79" t="s">
        <v>287</v>
      </c>
      <c r="F11" s="79" t="s">
        <v>78</v>
      </c>
      <c r="G11" s="79" t="s">
        <v>74</v>
      </c>
      <c r="H11" s="79" t="s">
        <v>123</v>
      </c>
      <c r="I11" s="79" t="s">
        <v>138</v>
      </c>
      <c r="J11" s="81"/>
      <c r="K11" s="80"/>
    </row>
    <row r="12" spans="1:11" x14ac:dyDescent="0.25">
      <c r="B12" s="57"/>
      <c r="C12" s="57"/>
      <c r="D12" s="81"/>
      <c r="E12" s="79" t="s">
        <v>125</v>
      </c>
      <c r="F12" s="79" t="s">
        <v>111</v>
      </c>
      <c r="G12" s="79" t="s">
        <v>138</v>
      </c>
      <c r="H12" s="79" t="s">
        <v>86</v>
      </c>
      <c r="I12" s="79" t="s">
        <v>287</v>
      </c>
      <c r="J12" s="81"/>
      <c r="K12" s="80"/>
    </row>
    <row r="13" spans="1:11" x14ac:dyDescent="0.25">
      <c r="B13" s="57"/>
      <c r="C13" s="57"/>
      <c r="D13" s="81"/>
      <c r="E13" s="79" t="s">
        <v>105</v>
      </c>
      <c r="F13" s="79" t="s">
        <v>287</v>
      </c>
      <c r="G13" s="79" t="s">
        <v>82</v>
      </c>
      <c r="H13" s="79" t="s">
        <v>161</v>
      </c>
      <c r="I13" s="79" t="s">
        <v>113</v>
      </c>
      <c r="J13" s="81"/>
      <c r="K13" s="80"/>
    </row>
    <row r="14" spans="1:11" x14ac:dyDescent="0.25">
      <c r="B14" s="57"/>
      <c r="C14" s="57"/>
      <c r="D14" s="81"/>
      <c r="E14" s="79" t="s">
        <v>288</v>
      </c>
      <c r="F14" s="79" t="s">
        <v>105</v>
      </c>
      <c r="G14" s="79" t="s">
        <v>287</v>
      </c>
      <c r="H14" s="79" t="s">
        <v>125</v>
      </c>
      <c r="I14" s="79" t="s">
        <v>161</v>
      </c>
      <c r="J14" s="81"/>
      <c r="K14" s="80"/>
    </row>
    <row r="15" spans="1:11" x14ac:dyDescent="0.25">
      <c r="B15" s="57"/>
      <c r="C15" s="57"/>
      <c r="D15" s="81"/>
      <c r="E15" s="79" t="s">
        <v>154</v>
      </c>
      <c r="F15" s="79" t="s">
        <v>115</v>
      </c>
      <c r="G15" s="79" t="s">
        <v>113</v>
      </c>
      <c r="H15" s="79" t="s">
        <v>154</v>
      </c>
      <c r="I15" s="79" t="s">
        <v>125</v>
      </c>
      <c r="J15" s="81"/>
      <c r="K15" s="80"/>
    </row>
    <row r="16" spans="1:11" x14ac:dyDescent="0.25">
      <c r="B16" s="57"/>
      <c r="C16" s="57"/>
      <c r="D16" s="81"/>
      <c r="E16" s="79" t="s">
        <v>72</v>
      </c>
      <c r="F16" s="79" t="s">
        <v>150</v>
      </c>
      <c r="G16" s="79" t="s">
        <v>161</v>
      </c>
      <c r="H16" s="79" t="s">
        <v>115</v>
      </c>
      <c r="I16" s="79" t="s">
        <v>90</v>
      </c>
      <c r="J16" s="81"/>
      <c r="K16" s="80"/>
    </row>
    <row r="17" spans="2:11" x14ac:dyDescent="0.25">
      <c r="B17" s="57"/>
      <c r="C17" s="57"/>
      <c r="D17" s="81"/>
      <c r="E17" s="79" t="s">
        <v>136</v>
      </c>
      <c r="F17" s="79" t="s">
        <v>140</v>
      </c>
      <c r="G17" s="79" t="s">
        <v>125</v>
      </c>
      <c r="H17" s="79" t="s">
        <v>150</v>
      </c>
      <c r="I17" s="79" t="s">
        <v>115</v>
      </c>
      <c r="J17" s="81"/>
      <c r="K17" s="80"/>
    </row>
    <row r="18" spans="2:11" x14ac:dyDescent="0.25">
      <c r="B18" s="57"/>
      <c r="C18" s="57"/>
      <c r="D18" s="81"/>
      <c r="E18" s="79" t="s">
        <v>115</v>
      </c>
      <c r="F18" s="81"/>
      <c r="G18" s="79" t="s">
        <v>72</v>
      </c>
      <c r="H18" s="81"/>
      <c r="I18" s="79" t="s">
        <v>107</v>
      </c>
      <c r="J18" s="81"/>
      <c r="K18" s="80"/>
    </row>
    <row r="19" spans="2:11" x14ac:dyDescent="0.25">
      <c r="B19" s="57"/>
      <c r="C19" s="57"/>
      <c r="D19" s="81"/>
      <c r="E19" s="79" t="s">
        <v>107</v>
      </c>
      <c r="F19" s="81"/>
      <c r="G19" s="79" t="s">
        <v>90</v>
      </c>
      <c r="H19" s="81"/>
      <c r="I19" s="79" t="s">
        <v>289</v>
      </c>
      <c r="J19" s="81"/>
      <c r="K19" s="80"/>
    </row>
    <row r="20" spans="2:11" x14ac:dyDescent="0.25">
      <c r="B20" s="57"/>
      <c r="C20" s="57"/>
      <c r="D20" s="81"/>
      <c r="E20" s="81"/>
      <c r="F20" s="81"/>
      <c r="G20" s="79" t="s">
        <v>136</v>
      </c>
      <c r="H20" s="81"/>
      <c r="I20" s="81"/>
      <c r="J20" s="81"/>
      <c r="K20" s="80"/>
    </row>
    <row r="21" spans="2:11" x14ac:dyDescent="0.25">
      <c r="B21" s="57"/>
      <c r="C21" s="57"/>
      <c r="D21" s="81"/>
      <c r="E21" s="81"/>
      <c r="F21" s="81"/>
      <c r="G21" s="79" t="s">
        <v>115</v>
      </c>
      <c r="H21" s="81"/>
      <c r="I21" s="81"/>
      <c r="J21" s="81"/>
      <c r="K21" s="80"/>
    </row>
    <row r="22" spans="2:11" x14ac:dyDescent="0.25">
      <c r="B22" s="80"/>
      <c r="C22" s="80"/>
      <c r="D22" s="80"/>
      <c r="E22" s="80"/>
      <c r="F22" s="80"/>
      <c r="G22" s="80"/>
      <c r="H22" s="80"/>
      <c r="I22" s="80"/>
      <c r="J22" s="80"/>
      <c r="K22" s="80"/>
    </row>
    <row r="23" spans="2:11" x14ac:dyDescent="0.25">
      <c r="B23" s="80"/>
      <c r="C23" s="80"/>
      <c r="D23" s="80"/>
      <c r="E23" s="80"/>
      <c r="F23" s="80"/>
      <c r="G23" s="80"/>
      <c r="H23" s="80"/>
      <c r="I23" s="80"/>
      <c r="J23" s="80"/>
      <c r="K23" s="80"/>
    </row>
    <row r="24" spans="2:11" x14ac:dyDescent="0.25">
      <c r="B24" s="80"/>
      <c r="C24" s="80"/>
      <c r="D24" s="80"/>
      <c r="E24" s="80"/>
      <c r="F24" s="80"/>
      <c r="G24" s="80"/>
      <c r="H24" s="80"/>
      <c r="I24" s="80"/>
      <c r="J24" s="80"/>
      <c r="K24" s="80"/>
    </row>
    <row r="25" spans="2:11" x14ac:dyDescent="0.25">
      <c r="B25" s="80"/>
      <c r="C25" s="80"/>
      <c r="D25" s="80"/>
      <c r="E25" s="80"/>
      <c r="F25" s="80"/>
      <c r="G25" s="80"/>
      <c r="H25" s="80"/>
      <c r="I25" s="80"/>
      <c r="J25" s="80"/>
      <c r="K25" s="80"/>
    </row>
    <row r="26" spans="2:11" x14ac:dyDescent="0.25">
      <c r="B26" s="80"/>
      <c r="C26" s="80"/>
      <c r="D26" s="80"/>
      <c r="E26" s="80"/>
      <c r="F26" s="80"/>
      <c r="G26" s="80"/>
      <c r="H26" s="80"/>
      <c r="I26" s="80"/>
      <c r="J26" s="80"/>
      <c r="K26" s="80"/>
    </row>
    <row r="27" spans="2:11" x14ac:dyDescent="0.25">
      <c r="B27" s="80"/>
      <c r="C27" s="80"/>
      <c r="D27" s="80"/>
      <c r="E27" s="80"/>
      <c r="F27" s="80"/>
      <c r="G27" s="80"/>
      <c r="H27" s="80"/>
      <c r="I27" s="80"/>
      <c r="J27" s="80"/>
      <c r="K27" s="80"/>
    </row>
    <row r="28" spans="2:11" x14ac:dyDescent="0.25">
      <c r="B28" s="80"/>
      <c r="C28" s="80"/>
      <c r="D28" s="80"/>
      <c r="E28" s="80"/>
      <c r="F28" s="80"/>
      <c r="G28" s="80"/>
      <c r="H28" s="80"/>
      <c r="I28" s="80"/>
      <c r="J28" s="80"/>
      <c r="K28" s="80"/>
    </row>
    <row r="29" spans="2:11" x14ac:dyDescent="0.25">
      <c r="B29" s="80"/>
      <c r="C29" s="80"/>
      <c r="D29" s="80"/>
      <c r="E29" s="80"/>
      <c r="F29" s="80"/>
      <c r="G29" s="80"/>
      <c r="H29" s="80"/>
      <c r="I29" s="80"/>
      <c r="J29" s="80"/>
      <c r="K29" s="80"/>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DW111"/>
  <sheetViews>
    <sheetView tabSelected="1" zoomScale="130" zoomScaleNormal="130" zoomScaleSheetLayoutView="70" workbookViewId="0">
      <pane xSplit="5" ySplit="2" topLeftCell="Q3" activePane="bottomRight" state="frozen"/>
      <selection pane="topRight" activeCell="E1" sqref="E1"/>
      <selection pane="bottomLeft" activeCell="A3" sqref="A3"/>
      <selection pane="bottomRight" activeCell="D3" sqref="D3:I99"/>
    </sheetView>
  </sheetViews>
  <sheetFormatPr defaultColWidth="8.85546875" defaultRowHeight="90.75" customHeight="1" x14ac:dyDescent="0.25"/>
  <cols>
    <col min="1" max="1" width="19.42578125" style="61" customWidth="1"/>
    <col min="2" max="2" width="20.5703125" style="61" customWidth="1"/>
    <col min="3" max="3" width="6.5703125" style="61" hidden="1" customWidth="1"/>
    <col min="4" max="4" width="13.140625" style="61" customWidth="1"/>
    <col min="5" max="5" width="44.28515625" style="61" customWidth="1"/>
    <col min="6" max="6" width="13" style="61" customWidth="1"/>
    <col min="7" max="7" width="38.28515625" style="68" customWidth="1"/>
    <col min="8" max="8" width="38.28515625" style="61" customWidth="1"/>
    <col min="9" max="9" width="13.42578125" style="61" customWidth="1"/>
    <col min="10" max="11" width="8.85546875" style="61"/>
    <col min="12" max="12" width="9.7109375" style="61" customWidth="1"/>
    <col min="13" max="14" width="18.42578125" style="68" customWidth="1"/>
    <col min="15" max="15" width="14.28515625" style="68" customWidth="1"/>
    <col min="16" max="16" width="9.7109375" style="68" customWidth="1"/>
    <col min="17" max="17" width="10.28515625" style="61" bestFit="1" customWidth="1"/>
    <col min="18" max="18" width="10.28515625" style="61" customWidth="1"/>
    <col min="19" max="19" width="36.85546875" style="61" customWidth="1"/>
    <col min="20" max="20" width="19.140625" style="61" customWidth="1"/>
    <col min="21" max="21" width="8.85546875" style="61"/>
    <col min="22" max="22" width="9.5703125" style="61" customWidth="1"/>
    <col min="23" max="23" width="9.5703125" style="61" hidden="1" customWidth="1"/>
    <col min="24" max="24" width="7.42578125" style="61" hidden="1" customWidth="1"/>
    <col min="25" max="25" width="9.140625" style="61" hidden="1" customWidth="1"/>
    <col min="26" max="26" width="6.42578125" style="61" hidden="1" customWidth="1"/>
    <col min="27" max="27" width="8.5703125" style="61" hidden="1" customWidth="1"/>
    <col min="28" max="16350" width="8.85546875" style="61"/>
    <col min="16352" max="16384" width="8.85546875" style="61"/>
  </cols>
  <sheetData>
    <row r="1" spans="1:27 16351:16351" ht="14.25" customHeight="1" thickBot="1" x14ac:dyDescent="0.3">
      <c r="L1" s="169" t="s">
        <v>176</v>
      </c>
      <c r="M1" s="167" t="s">
        <v>337</v>
      </c>
      <c r="N1" s="168"/>
      <c r="O1" s="168"/>
      <c r="P1" s="168"/>
      <c r="X1" s="171" t="s">
        <v>353</v>
      </c>
      <c r="Y1" s="169"/>
      <c r="Z1" s="171" t="s">
        <v>374</v>
      </c>
      <c r="AA1" s="173"/>
    </row>
    <row r="2" spans="1:27 16351:16351" ht="37.5" customHeight="1" thickTop="1" thickBot="1" x14ac:dyDescent="0.3">
      <c r="A2" s="88" t="s">
        <v>290</v>
      </c>
      <c r="B2" s="88" t="s">
        <v>291</v>
      </c>
      <c r="C2" s="88" t="s">
        <v>375</v>
      </c>
      <c r="D2" s="82" t="s">
        <v>165</v>
      </c>
      <c r="E2" s="82" t="s">
        <v>165</v>
      </c>
      <c r="F2" s="82" t="s">
        <v>254</v>
      </c>
      <c r="G2" s="82" t="s">
        <v>0</v>
      </c>
      <c r="H2" s="82" t="s">
        <v>1</v>
      </c>
      <c r="I2" s="82" t="s">
        <v>38</v>
      </c>
      <c r="J2" s="82" t="s">
        <v>41</v>
      </c>
      <c r="K2" s="82" t="s">
        <v>42</v>
      </c>
      <c r="L2" s="170"/>
      <c r="M2" s="127" t="s">
        <v>302</v>
      </c>
      <c r="N2" s="127" t="s">
        <v>303</v>
      </c>
      <c r="O2" s="127" t="s">
        <v>304</v>
      </c>
      <c r="P2" s="127" t="s">
        <v>305</v>
      </c>
      <c r="Q2" s="83" t="s">
        <v>347</v>
      </c>
      <c r="R2" s="83" t="s">
        <v>64</v>
      </c>
      <c r="S2" s="83" t="s">
        <v>177</v>
      </c>
      <c r="T2" s="83" t="s">
        <v>178</v>
      </c>
      <c r="U2" s="83" t="s">
        <v>348</v>
      </c>
      <c r="V2" s="83" t="s">
        <v>64</v>
      </c>
      <c r="W2" s="65"/>
      <c r="X2" s="172"/>
      <c r="Y2" s="170"/>
      <c r="Z2" s="172"/>
      <c r="AA2" s="174"/>
    </row>
    <row r="3" spans="1:27 16351:16351" ht="90.75" customHeight="1" thickTop="1" thickBot="1" x14ac:dyDescent="0.25">
      <c r="A3" s="142"/>
      <c r="B3" s="142"/>
      <c r="C3" s="142">
        <v>52</v>
      </c>
      <c r="D3" s="74"/>
      <c r="E3" s="74"/>
      <c r="F3" s="74"/>
      <c r="G3" s="74"/>
      <c r="H3" s="74"/>
      <c r="I3" s="156"/>
      <c r="J3" s="74"/>
      <c r="K3" s="74"/>
      <c r="L3" s="86"/>
      <c r="M3" s="143"/>
      <c r="N3" s="143"/>
      <c r="O3" s="143"/>
      <c r="P3" s="143"/>
      <c r="Q3" s="85">
        <f>IFERROR(LEFT(L3,1)*((VLOOKUP(M3,Impacto!$D$8:$J$12,7,FALSE)*0.3024)+(VLOOKUP(N3,Impacto!$E$8:$J$12,6,FALSE)*0.0525)+(VLOOKUP(O3,Impacto!$F$8:$J$12,5,FALSE)*0.4267)+(VLOOKUP(P3,Impacto!$H$8:$J$12,3,FALSE)*0.2184)),0)</f>
        <v>0</v>
      </c>
      <c r="R3" s="146">
        <f>IF(Q3=0,0,IF(Q3&gt;=20,"EXTREMO",IF(Q3&gt;=12,"ALTO",IF(Q3&gt;=4,"MÉDIO","BAIXO"))))</f>
        <v>0</v>
      </c>
      <c r="S3" s="74"/>
      <c r="T3" s="87"/>
      <c r="U3" s="85">
        <f>IF(T3=0,Q3,(VLOOKUP(T3,'Perguntas possíveis'!$B$22:$C$26,2,FALSE)*Q3))</f>
        <v>0</v>
      </c>
      <c r="V3" s="146">
        <f>IF(U3=0,0,IF(U3&gt;=20,"EXTREMO",IF(U3&gt;=12,"ALTO",IF(U3&gt;=4,"MÉDIO","BAIXO"))))</f>
        <v>0</v>
      </c>
      <c r="W3" s="61">
        <f>IFERROR(VLOOKUP(A3,'Desafios-fonte'!$A$2:$B$8,2,FALSE),0)</f>
        <v>0</v>
      </c>
      <c r="X3" s="135" t="str">
        <f>IF(T3=0,LEFT(L3,1),LEFT(L3,1)*(VLOOKUP(T3,'Perguntas possíveis'!$B$22:$C$26,2,FALSE)))</f>
        <v/>
      </c>
      <c r="Y3" s="75">
        <f t="shared" ref="Y3:Y34" si="0">IF(T3=0,L3,IF(X3&gt;=5,"5- Muito alta",IF(X3&gt;=4,"4 - Alta",IF(X3&gt;=3,"3 - Média",IF(X3&gt;=2,"2 - Baixa","1 - Muito Baixa")))))</f>
        <v>0</v>
      </c>
      <c r="Z3" s="74">
        <f>IFERROR(((VLOOKUP(M3,Impacto!$D$8:$J$12,7,FALSE)*0.3024)+(VLOOKUP(N3,Impacto!$E$8:$J$12,6,FALSE)*0.0525)+(VLOOKUP(O3,Impacto!$F$8:$J$12,5,FALSE)*0.4267)+(VLOOKUP(P3,Impacto!$H$8:$J$12,3,FALSE)*0.2184)),0)</f>
        <v>0</v>
      </c>
      <c r="AA3" s="74">
        <f>IF(Z3=0,0,IF(Z3&gt;=5,"5- Muito alto",IF(Z3&gt;=4,"4 - Alto",IF(Z3&gt;=3,"3 - Médio",IF(Z3&gt;=2,"2 - Baixo","1 - Muito Baixo")))))</f>
        <v>0</v>
      </c>
      <c r="XDW3" s="61"/>
    </row>
    <row r="4" spans="1:27 16351:16351" ht="90.75" customHeight="1" thickTop="1" thickBot="1" x14ac:dyDescent="0.25">
      <c r="A4" s="142"/>
      <c r="B4" s="142"/>
      <c r="C4" s="142">
        <v>53</v>
      </c>
      <c r="D4" s="74"/>
      <c r="E4" s="74"/>
      <c r="F4" s="74"/>
      <c r="G4" s="74"/>
      <c r="H4" s="74"/>
      <c r="I4" s="156"/>
      <c r="J4" s="74"/>
      <c r="K4" s="74"/>
      <c r="L4" s="86"/>
      <c r="M4" s="143"/>
      <c r="N4" s="143"/>
      <c r="O4" s="143"/>
      <c r="P4" s="143"/>
      <c r="Q4" s="85">
        <f>IFERROR(LEFT(L4,1)*((VLOOKUP(M4,Impacto!$D$8:$J$12,7,FALSE)*0.3024)+(VLOOKUP(N4,Impacto!$E$8:$J$12,6,FALSE)*0.0525)+(VLOOKUP(O4,Impacto!$F$8:$J$12,5,FALSE)*0.4267)+(VLOOKUP(P4,Impacto!$H$8:$J$12,3,FALSE)*0.2184)),0)</f>
        <v>0</v>
      </c>
      <c r="R4" s="146">
        <f t="shared" ref="R4:R64" si="1">IF(Q4=0,0,IF(Q4&gt;=20,"EXTREMO",IF(Q4&gt;=12,"ALTO",IF(Q4&gt;=4,"MÉDIO","BAIXO"))))</f>
        <v>0</v>
      </c>
      <c r="S4" s="74"/>
      <c r="T4" s="87"/>
      <c r="U4" s="85">
        <f>IF(T4=0,Q4,(VLOOKUP(T4,'Perguntas possíveis'!$B$22:$C$26,2,FALSE)*Q4))</f>
        <v>0</v>
      </c>
      <c r="V4" s="146">
        <f t="shared" ref="V4:V64" si="2">IF(U4=0,0,IF(U4&gt;=20,"EXTREMO",IF(U4&gt;=12,"ALTO",IF(U4&gt;=4,"MÉDIO","BAIXO"))))</f>
        <v>0</v>
      </c>
      <c r="W4" s="61">
        <f>IFERROR(VLOOKUP(A4,'Desafios-fonte'!$A$2:$B$8,2,FALSE),0)</f>
        <v>0</v>
      </c>
      <c r="X4" s="135" t="str">
        <f>IF(T4=0,LEFT(L4,1),LEFT(L4,1)*(VLOOKUP(T4,'Perguntas possíveis'!$B$22:$C$26,2,FALSE)))</f>
        <v/>
      </c>
      <c r="Y4" s="75">
        <f t="shared" si="0"/>
        <v>0</v>
      </c>
      <c r="Z4" s="74">
        <f>IFERROR(((VLOOKUP(M4,Impacto!$D$8:$J$12,7,FALSE)*0.3024)+(VLOOKUP(N4,Impacto!$E$8:$J$12,6,FALSE)*0.0525)+(VLOOKUP(O4,Impacto!$F$8:$J$12,5,FALSE)*0.4267)+(VLOOKUP(P4,Impacto!$H$8:$J$12,3,FALSE)*0.2184)),0)</f>
        <v>0</v>
      </c>
      <c r="AA4" s="74">
        <f t="shared" ref="AA4:AA64" si="3">IF(Z4=0,0,IF(Z4&gt;=5,"5- Muito alto",IF(Z4&gt;=4,"4 - Alto",IF(Z4&gt;=3,"3 - Médio",IF(Z4&gt;=2,"2 - Baixo","1 - Muito Baixo")))))</f>
        <v>0</v>
      </c>
      <c r="XDW4" s="61"/>
    </row>
    <row r="5" spans="1:27 16351:16351" ht="90.75" customHeight="1" thickTop="1" thickBot="1" x14ac:dyDescent="0.25">
      <c r="A5" s="142"/>
      <c r="B5" s="142"/>
      <c r="C5" s="142">
        <v>70</v>
      </c>
      <c r="D5" s="74"/>
      <c r="E5" s="74"/>
      <c r="F5" s="74"/>
      <c r="G5" s="74"/>
      <c r="H5" s="74"/>
      <c r="I5" s="156"/>
      <c r="J5" s="74"/>
      <c r="K5" s="74"/>
      <c r="L5" s="86"/>
      <c r="M5" s="143"/>
      <c r="N5" s="143"/>
      <c r="O5" s="143"/>
      <c r="P5" s="143"/>
      <c r="Q5" s="85">
        <f>IFERROR(LEFT(L5,1)*((VLOOKUP(M5,Impacto!$D$8:$J$12,7,FALSE)*0.3024)+(VLOOKUP(N5,Impacto!$E$8:$J$12,6,FALSE)*0.0525)+(VLOOKUP(O5,Impacto!$F$8:$J$12,5,FALSE)*0.4267)+(VLOOKUP(P5,Impacto!$H$8:$J$12,3,FALSE)*0.2184)),0)</f>
        <v>0</v>
      </c>
      <c r="R5" s="146">
        <f t="shared" si="1"/>
        <v>0</v>
      </c>
      <c r="S5" s="74"/>
      <c r="T5" s="87"/>
      <c r="U5" s="85">
        <f>IF(T5=0,Q5,(VLOOKUP(T5,'Perguntas possíveis'!$B$22:$C$26,2,FALSE)*Q5))</f>
        <v>0</v>
      </c>
      <c r="V5" s="146">
        <f t="shared" si="2"/>
        <v>0</v>
      </c>
      <c r="W5" s="61">
        <f>IFERROR(VLOOKUP(A5,'Desafios-fonte'!$A$2:$B$8,2,FALSE),0)</f>
        <v>0</v>
      </c>
      <c r="X5" s="135" t="str">
        <f>IF(T5=0,LEFT(L5,1),LEFT(L5,1)*(VLOOKUP(T5,'Perguntas possíveis'!$B$22:$C$26,2,FALSE)))</f>
        <v/>
      </c>
      <c r="Y5" s="75">
        <f t="shared" si="0"/>
        <v>0</v>
      </c>
      <c r="Z5" s="74">
        <f>IFERROR(((VLOOKUP(M5,Impacto!$D$8:$J$12,7,FALSE)*0.3024)+(VLOOKUP(N5,Impacto!$E$8:$J$12,6,FALSE)*0.0525)+(VLOOKUP(O5,Impacto!$F$8:$J$12,5,FALSE)*0.4267)+(VLOOKUP(P5,Impacto!$H$8:$J$12,3,FALSE)*0.2184)),0)</f>
        <v>0</v>
      </c>
      <c r="AA5" s="74">
        <f t="shared" si="3"/>
        <v>0</v>
      </c>
      <c r="XDW5" s="61"/>
    </row>
    <row r="6" spans="1:27 16351:16351" ht="90.75" customHeight="1" thickTop="1" thickBot="1" x14ac:dyDescent="0.25">
      <c r="A6" s="142"/>
      <c r="B6" s="142"/>
      <c r="C6" s="142">
        <v>111</v>
      </c>
      <c r="D6" s="74"/>
      <c r="E6" s="74"/>
      <c r="F6" s="74"/>
      <c r="G6" s="74"/>
      <c r="H6" s="74"/>
      <c r="I6" s="156"/>
      <c r="J6" s="74"/>
      <c r="K6" s="74"/>
      <c r="L6" s="86"/>
      <c r="M6" s="143"/>
      <c r="N6" s="143"/>
      <c r="O6" s="143"/>
      <c r="P6" s="143"/>
      <c r="Q6" s="85">
        <f>IFERROR(LEFT(L6,1)*((VLOOKUP(M6,Impacto!$D$8:$J$12,7,FALSE)*0.3024)+(VLOOKUP(N6,Impacto!$E$8:$J$12,6,FALSE)*0.0525)+(VLOOKUP(O6,Impacto!$F$8:$J$12,5,FALSE)*0.4267)+(VLOOKUP(P6,Impacto!$H$8:$J$12,3,FALSE)*0.2184)),0)</f>
        <v>0</v>
      </c>
      <c r="R6" s="146">
        <f t="shared" si="1"/>
        <v>0</v>
      </c>
      <c r="S6" s="74"/>
      <c r="T6" s="87"/>
      <c r="U6" s="85">
        <f>IF(T6=0,Q6,(VLOOKUP(T6,'Perguntas possíveis'!$B$22:$C$26,2,FALSE)*Q6))</f>
        <v>0</v>
      </c>
      <c r="V6" s="146">
        <f t="shared" si="2"/>
        <v>0</v>
      </c>
      <c r="W6" s="61">
        <f>IFERROR(VLOOKUP(A6,'Desafios-fonte'!$A$2:$B$8,2,FALSE),0)</f>
        <v>0</v>
      </c>
      <c r="X6" s="135" t="str">
        <f>IF(T6=0,LEFT(L6,1),LEFT(L6,1)*(VLOOKUP(T6,'Perguntas possíveis'!$B$22:$C$26,2,FALSE)))</f>
        <v/>
      </c>
      <c r="Y6" s="75">
        <f t="shared" si="0"/>
        <v>0</v>
      </c>
      <c r="Z6" s="74">
        <f>IFERROR(((VLOOKUP(M6,Impacto!$D$8:$J$12,7,FALSE)*0.3024)+(VLOOKUP(N6,Impacto!$E$8:$J$12,6,FALSE)*0.0525)+(VLOOKUP(O6,Impacto!$F$8:$J$12,5,FALSE)*0.4267)+(VLOOKUP(P6,Impacto!$H$8:$J$12,3,FALSE)*0.2184)),0)</f>
        <v>0</v>
      </c>
      <c r="AA6" s="74">
        <f t="shared" si="3"/>
        <v>0</v>
      </c>
      <c r="XDW6" s="61"/>
    </row>
    <row r="7" spans="1:27 16351:16351" ht="90.75" customHeight="1" thickTop="1" thickBot="1" x14ac:dyDescent="0.25">
      <c r="A7" s="142"/>
      <c r="B7" s="142"/>
      <c r="C7" s="142">
        <v>137</v>
      </c>
      <c r="D7" s="74"/>
      <c r="E7" s="74"/>
      <c r="F7" s="74"/>
      <c r="G7" s="74"/>
      <c r="H7" s="74"/>
      <c r="I7" s="156"/>
      <c r="J7" s="74"/>
      <c r="K7" s="74"/>
      <c r="L7" s="86"/>
      <c r="M7" s="143"/>
      <c r="N7" s="143"/>
      <c r="O7" s="143"/>
      <c r="P7" s="143"/>
      <c r="Q7" s="85">
        <f>IFERROR(LEFT(L7,1)*((VLOOKUP(M7,Impacto!$D$8:$J$12,7,FALSE)*0.3024)+(VLOOKUP(N7,Impacto!$E$8:$J$12,6,FALSE)*0.0525)+(VLOOKUP(O7,Impacto!$F$8:$J$12,5,FALSE)*0.4267)+(VLOOKUP(P7,Impacto!$H$8:$J$12,3,FALSE)*0.2184)),0)</f>
        <v>0</v>
      </c>
      <c r="R7" s="146">
        <f t="shared" si="1"/>
        <v>0</v>
      </c>
      <c r="S7" s="74"/>
      <c r="T7" s="87"/>
      <c r="U7" s="85">
        <f>IF(T7=0,Q7,(VLOOKUP(T7,'Perguntas possíveis'!$B$22:$C$26,2,FALSE)*Q7))</f>
        <v>0</v>
      </c>
      <c r="V7" s="146">
        <f t="shared" si="2"/>
        <v>0</v>
      </c>
      <c r="W7" s="61">
        <f>IFERROR(VLOOKUP(A7,'Desafios-fonte'!$A$2:$B$8,2,FALSE),0)</f>
        <v>0</v>
      </c>
      <c r="X7" s="135" t="str">
        <f>IF(T7=0,LEFT(L7,1),LEFT(L7,1)*(VLOOKUP(T7,'Perguntas possíveis'!$B$22:$C$26,2,FALSE)))</f>
        <v/>
      </c>
      <c r="Y7" s="75">
        <f t="shared" si="0"/>
        <v>0</v>
      </c>
      <c r="Z7" s="74">
        <f>IFERROR(((VLOOKUP(M7,Impacto!$D$8:$J$12,7,FALSE)*0.3024)+(VLOOKUP(N7,Impacto!$E$8:$J$12,6,FALSE)*0.0525)+(VLOOKUP(O7,Impacto!$F$8:$J$12,5,FALSE)*0.4267)+(VLOOKUP(P7,Impacto!$H$8:$J$12,3,FALSE)*0.2184)),0)</f>
        <v>0</v>
      </c>
      <c r="AA7" s="74">
        <f t="shared" si="3"/>
        <v>0</v>
      </c>
      <c r="XDW7" s="61"/>
    </row>
    <row r="8" spans="1:27 16351:16351" ht="90.75" customHeight="1" thickTop="1" thickBot="1" x14ac:dyDescent="0.25">
      <c r="A8" s="142"/>
      <c r="B8" s="142"/>
      <c r="C8" s="142">
        <v>4</v>
      </c>
      <c r="D8" s="74"/>
      <c r="E8" s="74"/>
      <c r="F8" s="74"/>
      <c r="G8" s="74"/>
      <c r="H8" s="74"/>
      <c r="I8" s="156"/>
      <c r="J8" s="74"/>
      <c r="K8" s="74"/>
      <c r="L8" s="86"/>
      <c r="M8" s="143"/>
      <c r="N8" s="143"/>
      <c r="O8" s="143"/>
      <c r="P8" s="143"/>
      <c r="Q8" s="85">
        <f>IFERROR(LEFT(L8,1)*((VLOOKUP(M8,Impacto!$D$8:$J$12,7,FALSE)*0.3024)+(VLOOKUP(N8,Impacto!$E$8:$J$12,6,FALSE)*0.0525)+(VLOOKUP(O8,Impacto!$F$8:$J$12,5,FALSE)*0.4267)+(VLOOKUP(P8,Impacto!$H$8:$J$12,3,FALSE)*0.2184)),0)</f>
        <v>0</v>
      </c>
      <c r="R8" s="146">
        <f t="shared" si="1"/>
        <v>0</v>
      </c>
      <c r="S8" s="74"/>
      <c r="T8" s="87"/>
      <c r="U8" s="85">
        <f>IF(T8=0,Q8,(VLOOKUP(T8,'Perguntas possíveis'!$B$22:$C$26,2,FALSE)*Q8))</f>
        <v>0</v>
      </c>
      <c r="V8" s="146">
        <f t="shared" si="2"/>
        <v>0</v>
      </c>
      <c r="W8" s="61">
        <f>IFERROR(VLOOKUP(A8,'Desafios-fonte'!$A$2:$B$8,2,FALSE),0)</f>
        <v>0</v>
      </c>
      <c r="X8" s="135" t="str">
        <f>IF(T8=0,LEFT(L8,1),LEFT(L8,1)*(VLOOKUP(T8,'Perguntas possíveis'!$B$22:$C$26,2,FALSE)))</f>
        <v/>
      </c>
      <c r="Y8" s="75">
        <f t="shared" si="0"/>
        <v>0</v>
      </c>
      <c r="Z8" s="74">
        <f>IFERROR(((VLOOKUP(M8,Impacto!$D$8:$J$12,7,FALSE)*0.3024)+(VLOOKUP(N8,Impacto!$E$8:$J$12,6,FALSE)*0.0525)+(VLOOKUP(O8,Impacto!$F$8:$J$12,5,FALSE)*0.4267)+(VLOOKUP(P8,Impacto!$H$8:$J$12,3,FALSE)*0.2184)),0)</f>
        <v>0</v>
      </c>
      <c r="AA8" s="74">
        <f t="shared" si="3"/>
        <v>0</v>
      </c>
      <c r="XDW8" s="61"/>
    </row>
    <row r="9" spans="1:27 16351:16351" ht="90.75" customHeight="1" thickTop="1" thickBot="1" x14ac:dyDescent="0.25">
      <c r="A9" s="142"/>
      <c r="B9" s="142"/>
      <c r="C9" s="142">
        <v>67</v>
      </c>
      <c r="D9" s="74"/>
      <c r="E9" s="74"/>
      <c r="F9" s="74"/>
      <c r="G9" s="74"/>
      <c r="H9" s="74"/>
      <c r="I9" s="156"/>
      <c r="J9" s="74"/>
      <c r="K9" s="74"/>
      <c r="L9" s="86"/>
      <c r="M9" s="143"/>
      <c r="N9" s="143"/>
      <c r="O9" s="143"/>
      <c r="P9" s="143"/>
      <c r="Q9" s="85">
        <f>IFERROR(LEFT(L9,1)*((VLOOKUP(M9,Impacto!$D$8:$J$12,7,FALSE)*0.3024)+(VLOOKUP(N9,Impacto!$E$8:$J$12,6,FALSE)*0.0525)+(VLOOKUP(O9,Impacto!$F$8:$J$12,5,FALSE)*0.4267)+(VLOOKUP(P9,Impacto!$H$8:$J$12,3,FALSE)*0.2184)),0)</f>
        <v>0</v>
      </c>
      <c r="R9" s="146">
        <f t="shared" si="1"/>
        <v>0</v>
      </c>
      <c r="S9" s="74"/>
      <c r="T9" s="87"/>
      <c r="U9" s="85">
        <f>IF(T9=0,Q9,(VLOOKUP(T9,'Perguntas possíveis'!$B$22:$C$26,2,FALSE)*Q9))</f>
        <v>0</v>
      </c>
      <c r="V9" s="146">
        <f t="shared" si="2"/>
        <v>0</v>
      </c>
      <c r="W9" s="61">
        <f>IFERROR(VLOOKUP(A9,'Desafios-fonte'!$A$2:$B$8,2,FALSE),0)</f>
        <v>0</v>
      </c>
      <c r="X9" s="135" t="str">
        <f>IF(T9=0,LEFT(L9,1),LEFT(L9,1)*(VLOOKUP(T9,'Perguntas possíveis'!$B$22:$C$26,2,FALSE)))</f>
        <v/>
      </c>
      <c r="Y9" s="75">
        <f t="shared" si="0"/>
        <v>0</v>
      </c>
      <c r="Z9" s="74">
        <f>IFERROR(((VLOOKUP(M9,Impacto!$D$8:$J$12,7,FALSE)*0.3024)+(VLOOKUP(N9,Impacto!$E$8:$J$12,6,FALSE)*0.0525)+(VLOOKUP(O9,Impacto!$F$8:$J$12,5,FALSE)*0.4267)+(VLOOKUP(P9,Impacto!$H$8:$J$12,3,FALSE)*0.2184)),0)</f>
        <v>0</v>
      </c>
      <c r="AA9" s="74">
        <f t="shared" si="3"/>
        <v>0</v>
      </c>
      <c r="XDW9" s="61"/>
    </row>
    <row r="10" spans="1:27 16351:16351" ht="90.75" customHeight="1" thickTop="1" thickBot="1" x14ac:dyDescent="0.25">
      <c r="A10" s="142"/>
      <c r="B10" s="142"/>
      <c r="C10" s="142">
        <v>41</v>
      </c>
      <c r="D10" s="74"/>
      <c r="E10" s="74"/>
      <c r="F10" s="74"/>
      <c r="G10" s="74"/>
      <c r="H10" s="74"/>
      <c r="I10" s="156"/>
      <c r="J10" s="74"/>
      <c r="K10" s="74"/>
      <c r="L10" s="86"/>
      <c r="M10" s="143"/>
      <c r="N10" s="143"/>
      <c r="O10" s="143"/>
      <c r="P10" s="143"/>
      <c r="Q10" s="85">
        <f>IFERROR(LEFT(L10,1)*((VLOOKUP(M10,Impacto!$D$8:$J$12,7,FALSE)*0.3024)+(VLOOKUP(N10,Impacto!$E$8:$J$12,6,FALSE)*0.0525)+(VLOOKUP(O10,Impacto!$F$8:$J$12,5,FALSE)*0.4267)+(VLOOKUP(P10,Impacto!$H$8:$J$12,3,FALSE)*0.2184)),0)</f>
        <v>0</v>
      </c>
      <c r="R10" s="146">
        <f t="shared" si="1"/>
        <v>0</v>
      </c>
      <c r="S10" s="74"/>
      <c r="T10" s="87"/>
      <c r="U10" s="85">
        <f>IF(T10=0,Q10,(VLOOKUP(T10,'Perguntas possíveis'!$B$22:$C$26,2,FALSE)*Q10))</f>
        <v>0</v>
      </c>
      <c r="V10" s="146">
        <f t="shared" si="2"/>
        <v>0</v>
      </c>
      <c r="W10" s="61">
        <f>IFERROR(VLOOKUP(A10,'Desafios-fonte'!$A$2:$B$8,2,FALSE),0)</f>
        <v>0</v>
      </c>
      <c r="X10" s="135" t="str">
        <f>IF(T10=0,LEFT(L10,1),LEFT(L10,1)*(VLOOKUP(T10,'Perguntas possíveis'!$B$22:$C$26,2,FALSE)))</f>
        <v/>
      </c>
      <c r="Y10" s="75">
        <f t="shared" si="0"/>
        <v>0</v>
      </c>
      <c r="Z10" s="74">
        <f>IFERROR(((VLOOKUP(M10,Impacto!$D$8:$J$12,7,FALSE)*0.3024)+(VLOOKUP(N10,Impacto!$E$8:$J$12,6,FALSE)*0.0525)+(VLOOKUP(O10,Impacto!$F$8:$J$12,5,FALSE)*0.4267)+(VLOOKUP(P10,Impacto!$H$8:$J$12,3,FALSE)*0.2184)),0)</f>
        <v>0</v>
      </c>
      <c r="AA10" s="74">
        <f t="shared" si="3"/>
        <v>0</v>
      </c>
      <c r="XDW10" s="61"/>
    </row>
    <row r="11" spans="1:27 16351:16351" ht="90.75" customHeight="1" thickTop="1" thickBot="1" x14ac:dyDescent="0.25">
      <c r="A11" s="142"/>
      <c r="B11" s="142"/>
      <c r="C11" s="142">
        <v>42</v>
      </c>
      <c r="D11" s="74"/>
      <c r="E11" s="74"/>
      <c r="F11" s="74"/>
      <c r="G11" s="74"/>
      <c r="H11" s="74"/>
      <c r="I11" s="156"/>
      <c r="J11" s="74"/>
      <c r="K11" s="74"/>
      <c r="L11" s="86"/>
      <c r="M11" s="143"/>
      <c r="N11" s="143"/>
      <c r="O11" s="143"/>
      <c r="P11" s="143"/>
      <c r="Q11" s="85">
        <f>IFERROR(LEFT(L11,1)*((VLOOKUP(M11,Impacto!$D$8:$J$12,7,FALSE)*0.3024)+(VLOOKUP(N11,Impacto!$E$8:$J$12,6,FALSE)*0.0525)+(VLOOKUP(O11,Impacto!$F$8:$J$12,5,FALSE)*0.4267)+(VLOOKUP(P11,Impacto!$H$8:$J$12,3,FALSE)*0.2184)),0)</f>
        <v>0</v>
      </c>
      <c r="R11" s="146">
        <f t="shared" si="1"/>
        <v>0</v>
      </c>
      <c r="S11" s="74"/>
      <c r="T11" s="87"/>
      <c r="U11" s="85">
        <f>IF(T11=0,Q11,(VLOOKUP(T11,'Perguntas possíveis'!$B$22:$C$26,2,FALSE)*Q11))</f>
        <v>0</v>
      </c>
      <c r="V11" s="146">
        <f t="shared" si="2"/>
        <v>0</v>
      </c>
      <c r="W11" s="61">
        <f>IFERROR(VLOOKUP(A11,'Desafios-fonte'!$A$2:$B$8,2,FALSE),0)</f>
        <v>0</v>
      </c>
      <c r="X11" s="135" t="str">
        <f>IF(T11=0,LEFT(L11,1),LEFT(L11,1)*(VLOOKUP(T11,'Perguntas possíveis'!$B$22:$C$26,2,FALSE)))</f>
        <v/>
      </c>
      <c r="Y11" s="75">
        <f t="shared" si="0"/>
        <v>0</v>
      </c>
      <c r="Z11" s="74">
        <f>IFERROR(((VLOOKUP(M11,Impacto!$D$8:$J$12,7,FALSE)*0.3024)+(VLOOKUP(N11,Impacto!$E$8:$J$12,6,FALSE)*0.0525)+(VLOOKUP(O11,Impacto!$F$8:$J$12,5,FALSE)*0.4267)+(VLOOKUP(P11,Impacto!$H$8:$J$12,3,FALSE)*0.2184)),0)</f>
        <v>0</v>
      </c>
      <c r="AA11" s="74">
        <f t="shared" si="3"/>
        <v>0</v>
      </c>
      <c r="XDW11" s="61"/>
    </row>
    <row r="12" spans="1:27 16351:16351" ht="90.75" customHeight="1" thickTop="1" thickBot="1" x14ac:dyDescent="0.25">
      <c r="A12" s="142"/>
      <c r="B12" s="142"/>
      <c r="C12" s="142">
        <v>43</v>
      </c>
      <c r="D12" s="74"/>
      <c r="E12" s="74"/>
      <c r="F12" s="74"/>
      <c r="G12" s="74"/>
      <c r="H12" s="74"/>
      <c r="I12" s="156"/>
      <c r="J12" s="74"/>
      <c r="K12" s="74"/>
      <c r="L12" s="86"/>
      <c r="M12" s="143"/>
      <c r="N12" s="143"/>
      <c r="O12" s="143"/>
      <c r="P12" s="143"/>
      <c r="Q12" s="85">
        <f>IFERROR(LEFT(L12,1)*((VLOOKUP(M12,Impacto!$D$8:$J$12,7,FALSE)*0.3024)+(VLOOKUP(N12,Impacto!$E$8:$J$12,6,FALSE)*0.0525)+(VLOOKUP(O12,Impacto!$F$8:$J$12,5,FALSE)*0.4267)+(VLOOKUP(P12,Impacto!$H$8:$J$12,3,FALSE)*0.2184)),0)</f>
        <v>0</v>
      </c>
      <c r="R12" s="146">
        <f t="shared" si="1"/>
        <v>0</v>
      </c>
      <c r="S12" s="74"/>
      <c r="T12" s="87"/>
      <c r="U12" s="85">
        <f>IF(T12=0,Q12,(VLOOKUP(T12,'Perguntas possíveis'!$B$22:$C$26,2,FALSE)*Q12))</f>
        <v>0</v>
      </c>
      <c r="V12" s="146">
        <f t="shared" si="2"/>
        <v>0</v>
      </c>
      <c r="W12" s="61">
        <f>IFERROR(VLOOKUP(A12,'Desafios-fonte'!$A$2:$B$8,2,FALSE),0)</f>
        <v>0</v>
      </c>
      <c r="X12" s="135" t="str">
        <f>IF(T12=0,LEFT(L12,1),LEFT(L12,1)*(VLOOKUP(T12,'Perguntas possíveis'!$B$22:$C$26,2,FALSE)))</f>
        <v/>
      </c>
      <c r="Y12" s="75">
        <f t="shared" si="0"/>
        <v>0</v>
      </c>
      <c r="Z12" s="74">
        <f>IFERROR(((VLOOKUP(M12,Impacto!$D$8:$J$12,7,FALSE)*0.3024)+(VLOOKUP(N12,Impacto!$E$8:$J$12,6,FALSE)*0.0525)+(VLOOKUP(O12,Impacto!$F$8:$J$12,5,FALSE)*0.4267)+(VLOOKUP(P12,Impacto!$H$8:$J$12,3,FALSE)*0.2184)),0)</f>
        <v>0</v>
      </c>
      <c r="AA12" s="74">
        <f t="shared" si="3"/>
        <v>0</v>
      </c>
      <c r="XDW12" s="61"/>
    </row>
    <row r="13" spans="1:27 16351:16351" ht="90.75" customHeight="1" thickTop="1" thickBot="1" x14ac:dyDescent="0.25">
      <c r="A13" s="142"/>
      <c r="B13" s="142"/>
      <c r="C13" s="142">
        <v>46</v>
      </c>
      <c r="D13" s="74"/>
      <c r="E13" s="74"/>
      <c r="F13" s="74"/>
      <c r="G13" s="74"/>
      <c r="H13" s="74"/>
      <c r="I13" s="156"/>
      <c r="J13" s="74"/>
      <c r="K13" s="74"/>
      <c r="L13" s="86"/>
      <c r="M13" s="143"/>
      <c r="N13" s="143"/>
      <c r="O13" s="143"/>
      <c r="P13" s="143"/>
      <c r="Q13" s="85">
        <f>IFERROR(LEFT(L13,1)*((VLOOKUP(M13,Impacto!$D$8:$J$12,7,FALSE)*0.3024)+(VLOOKUP(N13,Impacto!$E$8:$J$12,6,FALSE)*0.0525)+(VLOOKUP(O13,Impacto!$F$8:$J$12,5,FALSE)*0.4267)+(VLOOKUP(P13,Impacto!$H$8:$J$12,3,FALSE)*0.2184)),0)</f>
        <v>0</v>
      </c>
      <c r="R13" s="146">
        <f t="shared" si="1"/>
        <v>0</v>
      </c>
      <c r="S13" s="74"/>
      <c r="T13" s="87"/>
      <c r="U13" s="85">
        <f>IF(T13=0,Q13,(VLOOKUP(T13,'Perguntas possíveis'!$B$22:$C$26,2,FALSE)*Q13))</f>
        <v>0</v>
      </c>
      <c r="V13" s="146">
        <f t="shared" si="2"/>
        <v>0</v>
      </c>
      <c r="W13" s="61">
        <f>IFERROR(VLOOKUP(A13,'Desafios-fonte'!$A$2:$B$8,2,FALSE),0)</f>
        <v>0</v>
      </c>
      <c r="X13" s="135" t="str">
        <f>IF(T13=0,LEFT(L13,1),LEFT(L13,1)*(VLOOKUP(T13,'Perguntas possíveis'!$B$22:$C$26,2,FALSE)))</f>
        <v/>
      </c>
      <c r="Y13" s="75">
        <f t="shared" si="0"/>
        <v>0</v>
      </c>
      <c r="Z13" s="74">
        <f>IFERROR(((VLOOKUP(M13,Impacto!$D$8:$J$12,7,FALSE)*0.3024)+(VLOOKUP(N13,Impacto!$E$8:$J$12,6,FALSE)*0.0525)+(VLOOKUP(O13,Impacto!$F$8:$J$12,5,FALSE)*0.4267)+(VLOOKUP(P13,Impacto!$H$8:$J$12,3,FALSE)*0.2184)),0)</f>
        <v>0</v>
      </c>
      <c r="AA13" s="74">
        <f t="shared" si="3"/>
        <v>0</v>
      </c>
      <c r="XDW13" s="61"/>
    </row>
    <row r="14" spans="1:27 16351:16351" ht="90.75" customHeight="1" thickTop="1" thickBot="1" x14ac:dyDescent="0.25">
      <c r="A14" s="142"/>
      <c r="B14" s="142"/>
      <c r="C14" s="142">
        <v>48</v>
      </c>
      <c r="D14" s="74"/>
      <c r="E14" s="74"/>
      <c r="F14" s="74"/>
      <c r="G14" s="74"/>
      <c r="H14" s="74"/>
      <c r="I14" s="156"/>
      <c r="J14" s="74"/>
      <c r="K14" s="74"/>
      <c r="L14" s="86"/>
      <c r="M14" s="143"/>
      <c r="N14" s="143"/>
      <c r="O14" s="143"/>
      <c r="P14" s="143"/>
      <c r="Q14" s="85">
        <f>IFERROR(LEFT(L14,1)*((VLOOKUP(M14,Impacto!$D$8:$J$12,7,FALSE)*0.3024)+(VLOOKUP(N14,Impacto!$E$8:$J$12,6,FALSE)*0.0525)+(VLOOKUP(O14,Impacto!$F$8:$J$12,5,FALSE)*0.4267)+(VLOOKUP(P14,Impacto!$H$8:$J$12,3,FALSE)*0.2184)),0)</f>
        <v>0</v>
      </c>
      <c r="R14" s="146">
        <f t="shared" si="1"/>
        <v>0</v>
      </c>
      <c r="S14" s="74"/>
      <c r="T14" s="87"/>
      <c r="U14" s="85">
        <f>IF(T14=0,Q14,(VLOOKUP(T14,'Perguntas possíveis'!$B$22:$C$26,2,FALSE)*Q14))</f>
        <v>0</v>
      </c>
      <c r="V14" s="146">
        <f t="shared" si="2"/>
        <v>0</v>
      </c>
      <c r="W14" s="61">
        <f>IFERROR(VLOOKUP(A14,'Desafios-fonte'!$A$2:$B$8,2,FALSE),0)</f>
        <v>0</v>
      </c>
      <c r="X14" s="135" t="str">
        <f>IF(T14=0,LEFT(L14,1),LEFT(L14,1)*(VLOOKUP(T14,'Perguntas possíveis'!$B$22:$C$26,2,FALSE)))</f>
        <v/>
      </c>
      <c r="Y14" s="75">
        <f t="shared" si="0"/>
        <v>0</v>
      </c>
      <c r="Z14" s="74">
        <f>IFERROR(((VLOOKUP(M14,Impacto!$D$8:$J$12,7,FALSE)*0.3024)+(VLOOKUP(N14,Impacto!$E$8:$J$12,6,FALSE)*0.0525)+(VLOOKUP(O14,Impacto!$F$8:$J$12,5,FALSE)*0.4267)+(VLOOKUP(P14,Impacto!$H$8:$J$12,3,FALSE)*0.2184)),0)</f>
        <v>0</v>
      </c>
      <c r="AA14" s="74">
        <f t="shared" si="3"/>
        <v>0</v>
      </c>
      <c r="XDW14" s="61"/>
    </row>
    <row r="15" spans="1:27 16351:16351" ht="90.75" customHeight="1" thickTop="1" thickBot="1" x14ac:dyDescent="0.25">
      <c r="A15" s="142"/>
      <c r="B15" s="142"/>
      <c r="C15" s="142">
        <v>40</v>
      </c>
      <c r="D15" s="74"/>
      <c r="E15" s="74"/>
      <c r="F15" s="74"/>
      <c r="G15" s="74"/>
      <c r="H15" s="74"/>
      <c r="I15" s="156"/>
      <c r="J15" s="74"/>
      <c r="K15" s="74"/>
      <c r="L15" s="86"/>
      <c r="M15" s="143"/>
      <c r="N15" s="143"/>
      <c r="O15" s="143"/>
      <c r="P15" s="143"/>
      <c r="Q15" s="85">
        <f>IFERROR(LEFT(L15,1)*((VLOOKUP(M15,Impacto!$D$8:$J$12,7,FALSE)*0.3024)+(VLOOKUP(N15,Impacto!$E$8:$J$12,6,FALSE)*0.0525)+(VLOOKUP(O15,Impacto!$F$8:$J$12,5,FALSE)*0.4267)+(VLOOKUP(P15,Impacto!$H$8:$J$12,3,FALSE)*0.2184)),0)</f>
        <v>0</v>
      </c>
      <c r="R15" s="146">
        <f t="shared" si="1"/>
        <v>0</v>
      </c>
      <c r="S15" s="74"/>
      <c r="T15" s="87"/>
      <c r="U15" s="85">
        <f>IF(T15=0,Q15,(VLOOKUP(T15,'Perguntas possíveis'!$B$22:$C$26,2,FALSE)*Q15))</f>
        <v>0</v>
      </c>
      <c r="V15" s="146">
        <f t="shared" si="2"/>
        <v>0</v>
      </c>
      <c r="W15" s="61">
        <f>IFERROR(VLOOKUP(A15,'Desafios-fonte'!$A$2:$B$8,2,FALSE),0)</f>
        <v>0</v>
      </c>
      <c r="X15" s="135" t="str">
        <f>IF(T15=0,LEFT(L15,1),LEFT(L15,1)*(VLOOKUP(T15,'Perguntas possíveis'!$B$22:$C$26,2,FALSE)))</f>
        <v/>
      </c>
      <c r="Y15" s="75">
        <f t="shared" si="0"/>
        <v>0</v>
      </c>
      <c r="Z15" s="74">
        <f>IFERROR(((VLOOKUP(M15,Impacto!$D$8:$J$12,7,FALSE)*0.3024)+(VLOOKUP(N15,Impacto!$E$8:$J$12,6,FALSE)*0.0525)+(VLOOKUP(O15,Impacto!$F$8:$J$12,5,FALSE)*0.4267)+(VLOOKUP(P15,Impacto!$H$8:$J$12,3,FALSE)*0.2184)),0)</f>
        <v>0</v>
      </c>
      <c r="AA15" s="74">
        <f t="shared" si="3"/>
        <v>0</v>
      </c>
      <c r="XDW15" s="61"/>
    </row>
    <row r="16" spans="1:27 16351:16351" ht="90.75" customHeight="1" thickTop="1" thickBot="1" x14ac:dyDescent="0.25">
      <c r="A16" s="142"/>
      <c r="B16" s="142"/>
      <c r="C16" s="142">
        <v>28</v>
      </c>
      <c r="D16" s="74"/>
      <c r="E16" s="74"/>
      <c r="F16" s="74"/>
      <c r="G16" s="74"/>
      <c r="H16" s="74"/>
      <c r="I16" s="156"/>
      <c r="J16" s="74"/>
      <c r="K16" s="74"/>
      <c r="L16" s="86"/>
      <c r="M16" s="143"/>
      <c r="N16" s="143"/>
      <c r="O16" s="143"/>
      <c r="P16" s="143"/>
      <c r="Q16" s="85">
        <f>IFERROR(LEFT(L16,1)*((VLOOKUP(M16,Impacto!$D$8:$J$12,7,FALSE)*0.3024)+(VLOOKUP(N16,Impacto!$E$8:$J$12,6,FALSE)*0.0525)+(VLOOKUP(O16,Impacto!$F$8:$J$12,5,FALSE)*0.4267)+(VLOOKUP(P16,Impacto!$H$8:$J$12,3,FALSE)*0.2184)),0)</f>
        <v>0</v>
      </c>
      <c r="R16" s="146">
        <f t="shared" si="1"/>
        <v>0</v>
      </c>
      <c r="S16" s="74"/>
      <c r="T16" s="87"/>
      <c r="U16" s="85">
        <f>IF(T16=0,Q16,(VLOOKUP(T16,'Perguntas possíveis'!$B$22:$C$26,2,FALSE)*Q16))</f>
        <v>0</v>
      </c>
      <c r="V16" s="146">
        <f t="shared" si="2"/>
        <v>0</v>
      </c>
      <c r="W16" s="61">
        <f>IFERROR(VLOOKUP(A16,'Desafios-fonte'!$A$2:$B$8,2,FALSE),0)</f>
        <v>0</v>
      </c>
      <c r="X16" s="135" t="str">
        <f>IF(T16=0,LEFT(L16,1),LEFT(L16,1)*(VLOOKUP(T16,'Perguntas possíveis'!$B$22:$C$26,2,FALSE)))</f>
        <v/>
      </c>
      <c r="Y16" s="75">
        <f t="shared" si="0"/>
        <v>0</v>
      </c>
      <c r="Z16" s="74">
        <f>IFERROR(((VLOOKUP(M16,Impacto!$D$8:$J$12,7,FALSE)*0.3024)+(VLOOKUP(N16,Impacto!$E$8:$J$12,6,FALSE)*0.0525)+(VLOOKUP(O16,Impacto!$F$8:$J$12,5,FALSE)*0.4267)+(VLOOKUP(P16,Impacto!$H$8:$J$12,3,FALSE)*0.2184)),0)</f>
        <v>0</v>
      </c>
      <c r="AA16" s="74">
        <f t="shared" si="3"/>
        <v>0</v>
      </c>
      <c r="XDW16" s="61"/>
    </row>
    <row r="17" spans="1:27 16351:16351" ht="90.75" customHeight="1" thickTop="1" thickBot="1" x14ac:dyDescent="0.25">
      <c r="A17" s="142"/>
      <c r="B17" s="142"/>
      <c r="C17" s="142">
        <v>57</v>
      </c>
      <c r="D17" s="74"/>
      <c r="E17" s="74"/>
      <c r="F17" s="74"/>
      <c r="G17" s="74"/>
      <c r="H17" s="74"/>
      <c r="I17" s="156"/>
      <c r="J17" s="74"/>
      <c r="K17" s="74"/>
      <c r="L17" s="86"/>
      <c r="M17" s="143"/>
      <c r="N17" s="143"/>
      <c r="O17" s="143"/>
      <c r="P17" s="143"/>
      <c r="Q17" s="85">
        <f>IFERROR(LEFT(L17,1)*((VLOOKUP(M17,Impacto!$D$8:$J$12,7,FALSE)*0.3024)+(VLOOKUP(N17,Impacto!$E$8:$J$12,6,FALSE)*0.0525)+(VLOOKUP(O17,Impacto!$F$8:$J$12,5,FALSE)*0.4267)+(VLOOKUP(P17,Impacto!$H$8:$J$12,3,FALSE)*0.2184)),0)</f>
        <v>0</v>
      </c>
      <c r="R17" s="146">
        <f t="shared" si="1"/>
        <v>0</v>
      </c>
      <c r="S17" s="74"/>
      <c r="T17" s="87"/>
      <c r="U17" s="85">
        <f>IF(T17=0,Q17,(VLOOKUP(T17,'Perguntas possíveis'!$B$22:$C$26,2,FALSE)*Q17))</f>
        <v>0</v>
      </c>
      <c r="V17" s="146">
        <f t="shared" si="2"/>
        <v>0</v>
      </c>
      <c r="W17" s="61">
        <f>IFERROR(VLOOKUP(A17,'Desafios-fonte'!$A$2:$B$8,2,FALSE),0)</f>
        <v>0</v>
      </c>
      <c r="X17" s="135" t="str">
        <f>IF(T17=0,LEFT(L17,1),LEFT(L17,1)*(VLOOKUP(T17,'Perguntas possíveis'!$B$22:$C$26,2,FALSE)))</f>
        <v/>
      </c>
      <c r="Y17" s="75">
        <f t="shared" si="0"/>
        <v>0</v>
      </c>
      <c r="Z17" s="74">
        <f>IFERROR(((VLOOKUP(M17,Impacto!$D$8:$J$12,7,FALSE)*0.3024)+(VLOOKUP(N17,Impacto!$E$8:$J$12,6,FALSE)*0.0525)+(VLOOKUP(O17,Impacto!$F$8:$J$12,5,FALSE)*0.4267)+(VLOOKUP(P17,Impacto!$H$8:$J$12,3,FALSE)*0.2184)),0)</f>
        <v>0</v>
      </c>
      <c r="AA17" s="74">
        <f t="shared" si="3"/>
        <v>0</v>
      </c>
      <c r="XDW17" s="61"/>
    </row>
    <row r="18" spans="1:27 16351:16351" ht="90.75" customHeight="1" thickTop="1" thickBot="1" x14ac:dyDescent="0.25">
      <c r="A18" s="142"/>
      <c r="B18" s="142"/>
      <c r="C18" s="142">
        <v>3</v>
      </c>
      <c r="D18" s="74"/>
      <c r="E18" s="74"/>
      <c r="F18" s="74"/>
      <c r="G18" s="74"/>
      <c r="H18" s="74"/>
      <c r="I18" s="156"/>
      <c r="J18" s="74"/>
      <c r="K18" s="74"/>
      <c r="L18" s="86"/>
      <c r="M18" s="143"/>
      <c r="N18" s="143"/>
      <c r="O18" s="143"/>
      <c r="P18" s="143"/>
      <c r="Q18" s="85">
        <f>IFERROR(LEFT(L18,1)*((VLOOKUP(M18,Impacto!$D$8:$J$12,7,FALSE)*0.3024)+(VLOOKUP(N18,Impacto!$E$8:$J$12,6,FALSE)*0.0525)+(VLOOKUP(O18,Impacto!$F$8:$J$12,5,FALSE)*0.4267)+(VLOOKUP(P18,Impacto!$H$8:$J$12,3,FALSE)*0.2184)),0)</f>
        <v>0</v>
      </c>
      <c r="R18" s="146">
        <f t="shared" si="1"/>
        <v>0</v>
      </c>
      <c r="S18" s="74"/>
      <c r="T18" s="87"/>
      <c r="U18" s="85">
        <f>IF(T18=0,Q18,(VLOOKUP(T18,'Perguntas possíveis'!$B$22:$C$26,2,FALSE)*Q18))</f>
        <v>0</v>
      </c>
      <c r="V18" s="146">
        <f t="shared" si="2"/>
        <v>0</v>
      </c>
      <c r="W18" s="61">
        <f>IFERROR(VLOOKUP(A18,'Desafios-fonte'!$A$2:$B$8,2,FALSE),0)</f>
        <v>0</v>
      </c>
      <c r="X18" s="135" t="str">
        <f>IF(T18=0,LEFT(L18,1),LEFT(L18,1)*(VLOOKUP(T18,'Perguntas possíveis'!$B$22:$C$26,2,FALSE)))</f>
        <v/>
      </c>
      <c r="Y18" s="75">
        <f t="shared" si="0"/>
        <v>0</v>
      </c>
      <c r="Z18" s="74">
        <f>IFERROR(((VLOOKUP(M18,Impacto!$D$8:$J$12,7,FALSE)*0.3024)+(VLOOKUP(N18,Impacto!$E$8:$J$12,6,FALSE)*0.0525)+(VLOOKUP(O18,Impacto!$F$8:$J$12,5,FALSE)*0.4267)+(VLOOKUP(P18,Impacto!$H$8:$J$12,3,FALSE)*0.2184)),0)</f>
        <v>0</v>
      </c>
      <c r="AA18" s="74">
        <f t="shared" si="3"/>
        <v>0</v>
      </c>
      <c r="XDW18" s="61"/>
    </row>
    <row r="19" spans="1:27 16351:16351" ht="90.75" customHeight="1" thickTop="1" thickBot="1" x14ac:dyDescent="0.25">
      <c r="A19" s="142"/>
      <c r="B19" s="142"/>
      <c r="C19" s="142">
        <v>89</v>
      </c>
      <c r="D19" s="74"/>
      <c r="E19" s="74"/>
      <c r="F19" s="74"/>
      <c r="G19" s="74"/>
      <c r="H19" s="74"/>
      <c r="I19" s="156"/>
      <c r="J19" s="74"/>
      <c r="K19" s="74"/>
      <c r="L19" s="86"/>
      <c r="M19" s="143"/>
      <c r="N19" s="143"/>
      <c r="O19" s="143"/>
      <c r="P19" s="143"/>
      <c r="Q19" s="85">
        <f>IFERROR(LEFT(L19,1)*((VLOOKUP(M19,Impacto!$D$8:$J$12,7,FALSE)*0.3024)+(VLOOKUP(N19,Impacto!$E$8:$J$12,6,FALSE)*0.0525)+(VLOOKUP(O19,Impacto!$F$8:$J$12,5,FALSE)*0.4267)+(VLOOKUP(P19,Impacto!$H$8:$J$12,3,FALSE)*0.2184)),0)</f>
        <v>0</v>
      </c>
      <c r="R19" s="146">
        <f t="shared" si="1"/>
        <v>0</v>
      </c>
      <c r="S19" s="74"/>
      <c r="T19" s="87"/>
      <c r="U19" s="85">
        <f>IF(T19=0,Q19,(VLOOKUP(T19,'Perguntas possíveis'!$B$22:$C$26,2,FALSE)*Q19))</f>
        <v>0</v>
      </c>
      <c r="V19" s="146">
        <f t="shared" si="2"/>
        <v>0</v>
      </c>
      <c r="W19" s="61">
        <f>IFERROR(VLOOKUP(A19,'Desafios-fonte'!$A$2:$B$8,2,FALSE),0)</f>
        <v>0</v>
      </c>
      <c r="X19" s="135" t="str">
        <f>IF(T19=0,LEFT(L19,1),LEFT(L19,1)*(VLOOKUP(T19,'Perguntas possíveis'!$B$22:$C$26,2,FALSE)))</f>
        <v/>
      </c>
      <c r="Y19" s="75">
        <f t="shared" si="0"/>
        <v>0</v>
      </c>
      <c r="Z19" s="74">
        <f>IFERROR(((VLOOKUP(M19,Impacto!$D$8:$J$12,7,FALSE)*0.3024)+(VLOOKUP(N19,Impacto!$E$8:$J$12,6,FALSE)*0.0525)+(VLOOKUP(O19,Impacto!$F$8:$J$12,5,FALSE)*0.4267)+(VLOOKUP(P19,Impacto!$H$8:$J$12,3,FALSE)*0.2184)),0)</f>
        <v>0</v>
      </c>
      <c r="AA19" s="74">
        <f t="shared" si="3"/>
        <v>0</v>
      </c>
      <c r="XDW19" s="61"/>
    </row>
    <row r="20" spans="1:27 16351:16351" ht="90.75" customHeight="1" thickTop="1" thickBot="1" x14ac:dyDescent="0.25">
      <c r="A20" s="142"/>
      <c r="B20" s="142"/>
      <c r="C20" s="142">
        <v>128</v>
      </c>
      <c r="D20" s="74"/>
      <c r="E20" s="74"/>
      <c r="F20" s="74"/>
      <c r="G20" s="74"/>
      <c r="H20" s="74"/>
      <c r="I20" s="156"/>
      <c r="J20" s="74"/>
      <c r="K20" s="74"/>
      <c r="L20" s="86"/>
      <c r="M20" s="143"/>
      <c r="N20" s="143"/>
      <c r="O20" s="143"/>
      <c r="P20" s="143"/>
      <c r="Q20" s="85">
        <f>IFERROR(LEFT(L20,1)*((VLOOKUP(M20,Impacto!$D$8:$J$12,7,FALSE)*0.3024)+(VLOOKUP(N20,Impacto!$E$8:$J$12,6,FALSE)*0.0525)+(VLOOKUP(O20,Impacto!$F$8:$J$12,5,FALSE)*0.4267)+(VLOOKUP(P20,Impacto!$H$8:$J$12,3,FALSE)*0.2184)),0)</f>
        <v>0</v>
      </c>
      <c r="R20" s="146">
        <f t="shared" si="1"/>
        <v>0</v>
      </c>
      <c r="S20" s="74"/>
      <c r="T20" s="87"/>
      <c r="U20" s="85">
        <f>IF(T20=0,Q20,(VLOOKUP(T20,'Perguntas possíveis'!$B$22:$C$26,2,FALSE)*Q20))</f>
        <v>0</v>
      </c>
      <c r="V20" s="146">
        <f t="shared" si="2"/>
        <v>0</v>
      </c>
      <c r="W20" s="61">
        <f>IFERROR(VLOOKUP(A20,'Desafios-fonte'!$A$2:$B$8,2,FALSE),0)</f>
        <v>0</v>
      </c>
      <c r="X20" s="135" t="str">
        <f>IF(T20=0,LEFT(L20,1),LEFT(L20,1)*(VLOOKUP(T20,'Perguntas possíveis'!$B$22:$C$26,2,FALSE)))</f>
        <v/>
      </c>
      <c r="Y20" s="75">
        <f t="shared" si="0"/>
        <v>0</v>
      </c>
      <c r="Z20" s="74">
        <f>IFERROR(((VLOOKUP(M20,Impacto!$D$8:$J$12,7,FALSE)*0.3024)+(VLOOKUP(N20,Impacto!$E$8:$J$12,6,FALSE)*0.0525)+(VLOOKUP(O20,Impacto!$F$8:$J$12,5,FALSE)*0.4267)+(VLOOKUP(P20,Impacto!$H$8:$J$12,3,FALSE)*0.2184)),0)</f>
        <v>0</v>
      </c>
      <c r="AA20" s="74">
        <f t="shared" si="3"/>
        <v>0</v>
      </c>
      <c r="XDW20" s="61"/>
    </row>
    <row r="21" spans="1:27 16351:16351" ht="90.75" customHeight="1" thickTop="1" thickBot="1" x14ac:dyDescent="0.25">
      <c r="A21" s="142"/>
      <c r="B21" s="142"/>
      <c r="C21" s="142">
        <v>132</v>
      </c>
      <c r="D21" s="74"/>
      <c r="E21" s="74"/>
      <c r="F21" s="74"/>
      <c r="G21" s="74"/>
      <c r="H21" s="74"/>
      <c r="I21" s="156"/>
      <c r="J21" s="74"/>
      <c r="K21" s="74"/>
      <c r="L21" s="86"/>
      <c r="M21" s="143"/>
      <c r="N21" s="143"/>
      <c r="O21" s="143"/>
      <c r="P21" s="143"/>
      <c r="Q21" s="85">
        <f>IFERROR(LEFT(L21,1)*((VLOOKUP(M21,Impacto!$D$8:$J$12,7,FALSE)*0.3024)+(VLOOKUP(N21,Impacto!$E$8:$J$12,6,FALSE)*0.0525)+(VLOOKUP(O21,Impacto!$F$8:$J$12,5,FALSE)*0.4267)+(VLOOKUP(P21,Impacto!$H$8:$J$12,3,FALSE)*0.2184)),0)</f>
        <v>0</v>
      </c>
      <c r="R21" s="146">
        <f t="shared" si="1"/>
        <v>0</v>
      </c>
      <c r="S21" s="74"/>
      <c r="T21" s="87"/>
      <c r="U21" s="85">
        <f>IF(T21=0,Q21,(VLOOKUP(T21,'Perguntas possíveis'!$B$22:$C$26,2,FALSE)*Q21))</f>
        <v>0</v>
      </c>
      <c r="V21" s="146">
        <f t="shared" si="2"/>
        <v>0</v>
      </c>
      <c r="W21" s="61">
        <f>IFERROR(VLOOKUP(A21,'Desafios-fonte'!$A$2:$B$8,2,FALSE),0)</f>
        <v>0</v>
      </c>
      <c r="X21" s="135" t="str">
        <f>IF(T21=0,LEFT(L21,1),LEFT(L21,1)*(VLOOKUP(T21,'Perguntas possíveis'!$B$22:$C$26,2,FALSE)))</f>
        <v/>
      </c>
      <c r="Y21" s="75">
        <f t="shared" si="0"/>
        <v>0</v>
      </c>
      <c r="Z21" s="74">
        <f>IFERROR(((VLOOKUP(M21,Impacto!$D$8:$J$12,7,FALSE)*0.3024)+(VLOOKUP(N21,Impacto!$E$8:$J$12,6,FALSE)*0.0525)+(VLOOKUP(O21,Impacto!$F$8:$J$12,5,FALSE)*0.4267)+(VLOOKUP(P21,Impacto!$H$8:$J$12,3,FALSE)*0.2184)),0)</f>
        <v>0</v>
      </c>
      <c r="AA21" s="74">
        <f t="shared" si="3"/>
        <v>0</v>
      </c>
      <c r="XDW21" s="61"/>
    </row>
    <row r="22" spans="1:27 16351:16351" ht="90.75" customHeight="1" thickTop="1" thickBot="1" x14ac:dyDescent="0.25">
      <c r="A22" s="142"/>
      <c r="B22" s="142"/>
      <c r="C22" s="142">
        <v>121</v>
      </c>
      <c r="D22" s="74"/>
      <c r="E22" s="74"/>
      <c r="F22" s="74"/>
      <c r="G22" s="74"/>
      <c r="H22" s="74"/>
      <c r="I22" s="156"/>
      <c r="J22" s="74"/>
      <c r="K22" s="74"/>
      <c r="L22" s="86"/>
      <c r="M22" s="143"/>
      <c r="N22" s="143"/>
      <c r="O22" s="143"/>
      <c r="P22" s="143"/>
      <c r="Q22" s="85">
        <f>IFERROR(LEFT(L22,1)*((VLOOKUP(M22,Impacto!$D$8:$J$12,7,FALSE)*0.3024)+(VLOOKUP(N22,Impacto!$E$8:$J$12,6,FALSE)*0.0525)+(VLOOKUP(O22,Impacto!$F$8:$J$12,5,FALSE)*0.4267)+(VLOOKUP(P22,Impacto!$H$8:$J$12,3,FALSE)*0.2184)),0)</f>
        <v>0</v>
      </c>
      <c r="R22" s="146">
        <f t="shared" si="1"/>
        <v>0</v>
      </c>
      <c r="S22" s="74"/>
      <c r="T22" s="87"/>
      <c r="U22" s="85">
        <f>IF(T22=0,Q22,(VLOOKUP(T22,'Perguntas possíveis'!$B$22:$C$26,2,FALSE)*Q22))</f>
        <v>0</v>
      </c>
      <c r="V22" s="146">
        <f t="shared" si="2"/>
        <v>0</v>
      </c>
      <c r="W22" s="61">
        <f>IFERROR(VLOOKUP(A22,'Desafios-fonte'!$A$2:$B$8,2,FALSE),0)</f>
        <v>0</v>
      </c>
      <c r="X22" s="135" t="str">
        <f>IF(T22=0,LEFT(L22,1),LEFT(L22,1)*(VLOOKUP(T22,'Perguntas possíveis'!$B$22:$C$26,2,FALSE)))</f>
        <v/>
      </c>
      <c r="Y22" s="75">
        <f t="shared" si="0"/>
        <v>0</v>
      </c>
      <c r="Z22" s="74">
        <f>IFERROR(((VLOOKUP(M22,Impacto!$D$8:$J$12,7,FALSE)*0.3024)+(VLOOKUP(N22,Impacto!$E$8:$J$12,6,FALSE)*0.0525)+(VLOOKUP(O22,Impacto!$F$8:$J$12,5,FALSE)*0.4267)+(VLOOKUP(P22,Impacto!$H$8:$J$12,3,FALSE)*0.2184)),0)</f>
        <v>0</v>
      </c>
      <c r="AA22" s="74">
        <f t="shared" si="3"/>
        <v>0</v>
      </c>
      <c r="XDW22" s="61"/>
    </row>
    <row r="23" spans="1:27 16351:16351" ht="90.75" customHeight="1" thickTop="1" thickBot="1" x14ac:dyDescent="0.25">
      <c r="A23" s="142"/>
      <c r="B23" s="142"/>
      <c r="C23" s="142">
        <v>149</v>
      </c>
      <c r="D23" s="74"/>
      <c r="E23" s="74"/>
      <c r="F23" s="74"/>
      <c r="G23" s="74"/>
      <c r="H23" s="74"/>
      <c r="I23" s="156"/>
      <c r="J23" s="74"/>
      <c r="K23" s="74"/>
      <c r="L23" s="86"/>
      <c r="M23" s="143"/>
      <c r="N23" s="143"/>
      <c r="O23" s="143"/>
      <c r="P23" s="143"/>
      <c r="Q23" s="85">
        <f>IFERROR(LEFT(L23,1)*((VLOOKUP(M23,Impacto!$D$8:$J$12,7,FALSE)*0.3024)+(VLOOKUP(N23,Impacto!$E$8:$J$12,6,FALSE)*0.0525)+(VLOOKUP(O23,Impacto!$F$8:$J$12,5,FALSE)*0.4267)+(VLOOKUP(P23,Impacto!$H$8:$J$12,3,FALSE)*0.2184)),0)</f>
        <v>0</v>
      </c>
      <c r="R23" s="146">
        <f t="shared" si="1"/>
        <v>0</v>
      </c>
      <c r="S23" s="74"/>
      <c r="T23" s="87"/>
      <c r="U23" s="85">
        <f>IF(T23=0,Q23,(VLOOKUP(T23,'Perguntas possíveis'!$B$22:$C$26,2,FALSE)*Q23))</f>
        <v>0</v>
      </c>
      <c r="V23" s="146">
        <f t="shared" si="2"/>
        <v>0</v>
      </c>
      <c r="W23" s="61">
        <f>IFERROR(VLOOKUP(A23,'Desafios-fonte'!$A$2:$B$8,2,FALSE),0)</f>
        <v>0</v>
      </c>
      <c r="X23" s="135" t="str">
        <f>IF(T23=0,LEFT(L23,1),LEFT(L23,1)*(VLOOKUP(T23,'Perguntas possíveis'!$B$22:$C$26,2,FALSE)))</f>
        <v/>
      </c>
      <c r="Y23" s="75">
        <f t="shared" si="0"/>
        <v>0</v>
      </c>
      <c r="Z23" s="74">
        <f>IFERROR(((VLOOKUP(M23,Impacto!$D$8:$J$12,7,FALSE)*0.3024)+(VLOOKUP(N23,Impacto!$E$8:$J$12,6,FALSE)*0.0525)+(VLOOKUP(O23,Impacto!$F$8:$J$12,5,FALSE)*0.4267)+(VLOOKUP(P23,Impacto!$H$8:$J$12,3,FALSE)*0.2184)),0)</f>
        <v>0</v>
      </c>
      <c r="AA23" s="74">
        <f t="shared" si="3"/>
        <v>0</v>
      </c>
      <c r="XDW23" s="61"/>
    </row>
    <row r="24" spans="1:27 16351:16351" ht="90.75" customHeight="1" thickTop="1" thickBot="1" x14ac:dyDescent="0.25">
      <c r="A24" s="142"/>
      <c r="B24" s="142"/>
      <c r="C24" s="142">
        <v>153</v>
      </c>
      <c r="D24" s="74"/>
      <c r="E24" s="74"/>
      <c r="F24" s="74"/>
      <c r="G24" s="74"/>
      <c r="H24" s="74"/>
      <c r="I24" s="156"/>
      <c r="J24" s="74"/>
      <c r="K24" s="74"/>
      <c r="L24" s="86"/>
      <c r="M24" s="143"/>
      <c r="N24" s="143"/>
      <c r="O24" s="143"/>
      <c r="P24" s="143"/>
      <c r="Q24" s="85">
        <f>IFERROR(LEFT(L24,1)*((VLOOKUP(M24,Impacto!$D$8:$J$12,7,FALSE)*0.3024)+(VLOOKUP(N24,Impacto!$E$8:$J$12,6,FALSE)*0.0525)+(VLOOKUP(O24,Impacto!$F$8:$J$12,5,FALSE)*0.4267)+(VLOOKUP(P24,Impacto!$H$8:$J$12,3,FALSE)*0.2184)),0)</f>
        <v>0</v>
      </c>
      <c r="R24" s="146">
        <f t="shared" si="1"/>
        <v>0</v>
      </c>
      <c r="S24" s="74"/>
      <c r="T24" s="87"/>
      <c r="U24" s="85">
        <f>IF(T24=0,Q24,(VLOOKUP(T24,'Perguntas possíveis'!$B$22:$C$26,2,FALSE)*Q24))</f>
        <v>0</v>
      </c>
      <c r="V24" s="146">
        <f t="shared" si="2"/>
        <v>0</v>
      </c>
      <c r="W24" s="61">
        <f>IFERROR(VLOOKUP(A24,'Desafios-fonte'!$A$2:$B$8,2,FALSE),0)</f>
        <v>0</v>
      </c>
      <c r="X24" s="135" t="str">
        <f>IF(T24=0,LEFT(L24,1),LEFT(L24,1)*(VLOOKUP(T24,'Perguntas possíveis'!$B$22:$C$26,2,FALSE)))</f>
        <v/>
      </c>
      <c r="Y24" s="75">
        <f t="shared" si="0"/>
        <v>0</v>
      </c>
      <c r="Z24" s="74">
        <f>IFERROR(((VLOOKUP(M24,Impacto!$D$8:$J$12,7,FALSE)*0.3024)+(VLOOKUP(N24,Impacto!$E$8:$J$12,6,FALSE)*0.0525)+(VLOOKUP(O24,Impacto!$F$8:$J$12,5,FALSE)*0.4267)+(VLOOKUP(P24,Impacto!$H$8:$J$12,3,FALSE)*0.2184)),0)</f>
        <v>0</v>
      </c>
      <c r="AA24" s="74">
        <f t="shared" si="3"/>
        <v>0</v>
      </c>
      <c r="XDW24" s="61"/>
    </row>
    <row r="25" spans="1:27 16351:16351" ht="90.75" customHeight="1" thickTop="1" thickBot="1" x14ac:dyDescent="0.25">
      <c r="A25" s="142"/>
      <c r="B25" s="142"/>
      <c r="C25" s="142">
        <v>148</v>
      </c>
      <c r="D25" s="74"/>
      <c r="E25" s="74"/>
      <c r="F25" s="74"/>
      <c r="G25" s="74"/>
      <c r="H25" s="74"/>
      <c r="I25" s="156"/>
      <c r="J25" s="74"/>
      <c r="K25" s="74"/>
      <c r="L25" s="86"/>
      <c r="M25" s="143"/>
      <c r="N25" s="143"/>
      <c r="O25" s="143"/>
      <c r="P25" s="143"/>
      <c r="Q25" s="85">
        <f>IFERROR(LEFT(L25,1)*((VLOOKUP(M25,Impacto!$D$8:$J$12,7,FALSE)*0.3024)+(VLOOKUP(N25,Impacto!$E$8:$J$12,6,FALSE)*0.0525)+(VLOOKUP(O25,Impacto!$F$8:$J$12,5,FALSE)*0.4267)+(VLOOKUP(P25,Impacto!$H$8:$J$12,3,FALSE)*0.2184)),0)</f>
        <v>0</v>
      </c>
      <c r="R25" s="146">
        <f t="shared" si="1"/>
        <v>0</v>
      </c>
      <c r="S25" s="74"/>
      <c r="T25" s="87"/>
      <c r="U25" s="85">
        <f>IF(T25=0,Q25,(VLOOKUP(T25,'Perguntas possíveis'!$B$22:$C$26,2,FALSE)*Q25))</f>
        <v>0</v>
      </c>
      <c r="V25" s="146">
        <f t="shared" si="2"/>
        <v>0</v>
      </c>
      <c r="W25" s="61">
        <f>IFERROR(VLOOKUP(A25,'Desafios-fonte'!$A$2:$B$8,2,FALSE),0)</f>
        <v>0</v>
      </c>
      <c r="X25" s="135" t="str">
        <f>IF(T25=0,LEFT(L25,1),LEFT(L25,1)*(VLOOKUP(T25,'Perguntas possíveis'!$B$22:$C$26,2,FALSE)))</f>
        <v/>
      </c>
      <c r="Y25" s="75">
        <f t="shared" si="0"/>
        <v>0</v>
      </c>
      <c r="Z25" s="74">
        <f>IFERROR(((VLOOKUP(M25,Impacto!$D$8:$J$12,7,FALSE)*0.3024)+(VLOOKUP(N25,Impacto!$E$8:$J$12,6,FALSE)*0.0525)+(VLOOKUP(O25,Impacto!$F$8:$J$12,5,FALSE)*0.4267)+(VLOOKUP(P25,Impacto!$H$8:$J$12,3,FALSE)*0.2184)),0)</f>
        <v>0</v>
      </c>
      <c r="AA25" s="74">
        <f t="shared" si="3"/>
        <v>0</v>
      </c>
      <c r="XDW25" s="61"/>
    </row>
    <row r="26" spans="1:27 16351:16351" ht="90.75" customHeight="1" thickTop="1" thickBot="1" x14ac:dyDescent="0.25">
      <c r="A26" s="142"/>
      <c r="B26" s="142"/>
      <c r="C26" s="142">
        <v>151</v>
      </c>
      <c r="D26" s="74"/>
      <c r="E26" s="74"/>
      <c r="F26" s="74"/>
      <c r="G26" s="74"/>
      <c r="H26" s="74"/>
      <c r="I26" s="156"/>
      <c r="J26" s="74"/>
      <c r="K26" s="74"/>
      <c r="L26" s="86"/>
      <c r="M26" s="143"/>
      <c r="N26" s="143"/>
      <c r="O26" s="143"/>
      <c r="P26" s="143"/>
      <c r="Q26" s="85">
        <f>IFERROR(LEFT(L26,1)*((VLOOKUP(M26,Impacto!$D$8:$J$12,7,FALSE)*0.3024)+(VLOOKUP(N26,Impacto!$E$8:$J$12,6,FALSE)*0.0525)+(VLOOKUP(O26,Impacto!$F$8:$J$12,5,FALSE)*0.4267)+(VLOOKUP(P26,Impacto!$H$8:$J$12,3,FALSE)*0.2184)),0)</f>
        <v>0</v>
      </c>
      <c r="R26" s="146">
        <f t="shared" si="1"/>
        <v>0</v>
      </c>
      <c r="S26" s="74"/>
      <c r="T26" s="87"/>
      <c r="U26" s="85">
        <f>IF(T26=0,Q26,(VLOOKUP(T26,'Perguntas possíveis'!$B$22:$C$26,2,FALSE)*Q26))</f>
        <v>0</v>
      </c>
      <c r="V26" s="146">
        <f t="shared" si="2"/>
        <v>0</v>
      </c>
      <c r="W26" s="61">
        <f>IFERROR(VLOOKUP(A26,'Desafios-fonte'!$A$2:$B$8,2,FALSE),0)</f>
        <v>0</v>
      </c>
      <c r="X26" s="135" t="str">
        <f>IF(T26=0,LEFT(L26,1),LEFT(L26,1)*(VLOOKUP(T26,'Perguntas possíveis'!$B$22:$C$26,2,FALSE)))</f>
        <v/>
      </c>
      <c r="Y26" s="75">
        <f t="shared" si="0"/>
        <v>0</v>
      </c>
      <c r="Z26" s="74">
        <f>IFERROR(((VLOOKUP(M26,Impacto!$D$8:$J$12,7,FALSE)*0.3024)+(VLOOKUP(N26,Impacto!$E$8:$J$12,6,FALSE)*0.0525)+(VLOOKUP(O26,Impacto!$F$8:$J$12,5,FALSE)*0.4267)+(VLOOKUP(P26,Impacto!$H$8:$J$12,3,FALSE)*0.2184)),0)</f>
        <v>0</v>
      </c>
      <c r="AA26" s="74">
        <f t="shared" si="3"/>
        <v>0</v>
      </c>
      <c r="XDW26" s="61"/>
    </row>
    <row r="27" spans="1:27 16351:16351" ht="90.75" customHeight="1" thickTop="1" thickBot="1" x14ac:dyDescent="0.25">
      <c r="A27" s="142"/>
      <c r="B27" s="142"/>
      <c r="C27" s="142">
        <v>110</v>
      </c>
      <c r="D27" s="74"/>
      <c r="E27" s="74"/>
      <c r="F27" s="74"/>
      <c r="G27" s="74"/>
      <c r="H27" s="74"/>
      <c r="I27" s="156"/>
      <c r="J27" s="74"/>
      <c r="K27" s="74"/>
      <c r="L27" s="86"/>
      <c r="M27" s="143"/>
      <c r="N27" s="143"/>
      <c r="O27" s="143"/>
      <c r="P27" s="143"/>
      <c r="Q27" s="85">
        <f>IFERROR(LEFT(L27,1)*((VLOOKUP(M27,Impacto!$D$8:$J$12,7,FALSE)*0.3024)+(VLOOKUP(N27,Impacto!$E$8:$J$12,6,FALSE)*0.0525)+(VLOOKUP(O27,Impacto!$F$8:$J$12,5,FALSE)*0.4267)+(VLOOKUP(P27,Impacto!$H$8:$J$12,3,FALSE)*0.2184)),0)</f>
        <v>0</v>
      </c>
      <c r="R27" s="146">
        <f t="shared" si="1"/>
        <v>0</v>
      </c>
      <c r="S27" s="74"/>
      <c r="T27" s="87"/>
      <c r="U27" s="85">
        <f>IF(T27=0,Q27,(VLOOKUP(T27,'Perguntas possíveis'!$B$22:$C$26,2,FALSE)*Q27))</f>
        <v>0</v>
      </c>
      <c r="V27" s="146">
        <f t="shared" si="2"/>
        <v>0</v>
      </c>
      <c r="W27" s="61">
        <f>IFERROR(VLOOKUP(A27,'Desafios-fonte'!$A$2:$B$8,2,FALSE),0)</f>
        <v>0</v>
      </c>
      <c r="X27" s="135" t="str">
        <f>IF(T27=0,LEFT(L27,1),LEFT(L27,1)*(VLOOKUP(T27,'Perguntas possíveis'!$B$22:$C$26,2,FALSE)))</f>
        <v/>
      </c>
      <c r="Y27" s="75">
        <f t="shared" si="0"/>
        <v>0</v>
      </c>
      <c r="Z27" s="74">
        <f>IFERROR(((VLOOKUP(M27,Impacto!$D$8:$J$12,7,FALSE)*0.3024)+(VLOOKUP(N27,Impacto!$E$8:$J$12,6,FALSE)*0.0525)+(VLOOKUP(O27,Impacto!$F$8:$J$12,5,FALSE)*0.4267)+(VLOOKUP(P27,Impacto!$H$8:$J$12,3,FALSE)*0.2184)),0)</f>
        <v>0</v>
      </c>
      <c r="AA27" s="74">
        <f t="shared" si="3"/>
        <v>0</v>
      </c>
      <c r="XDW27" s="61"/>
    </row>
    <row r="28" spans="1:27 16351:16351" ht="90.75" customHeight="1" thickTop="1" thickBot="1" x14ac:dyDescent="0.25">
      <c r="A28" s="142"/>
      <c r="B28" s="142"/>
      <c r="C28" s="142">
        <v>117</v>
      </c>
      <c r="D28" s="74"/>
      <c r="E28" s="74"/>
      <c r="F28" s="74"/>
      <c r="G28" s="74"/>
      <c r="H28" s="74"/>
      <c r="I28" s="156"/>
      <c r="J28" s="74"/>
      <c r="K28" s="74"/>
      <c r="L28" s="86"/>
      <c r="M28" s="143"/>
      <c r="N28" s="143"/>
      <c r="O28" s="143"/>
      <c r="P28" s="143"/>
      <c r="Q28" s="85">
        <f>IFERROR(LEFT(L28,1)*((VLOOKUP(M28,Impacto!$D$8:$J$12,7,FALSE)*0.3024)+(VLOOKUP(N28,Impacto!$E$8:$J$12,6,FALSE)*0.0525)+(VLOOKUP(O28,Impacto!$F$8:$J$12,5,FALSE)*0.4267)+(VLOOKUP(P28,Impacto!$H$8:$J$12,3,FALSE)*0.2184)),0)</f>
        <v>0</v>
      </c>
      <c r="R28" s="146">
        <f t="shared" si="1"/>
        <v>0</v>
      </c>
      <c r="S28" s="74"/>
      <c r="T28" s="87"/>
      <c r="U28" s="85">
        <f>IF(T28=0,Q28,(VLOOKUP(T28,'Perguntas possíveis'!$B$22:$C$26,2,FALSE)*Q28))</f>
        <v>0</v>
      </c>
      <c r="V28" s="146">
        <f t="shared" si="2"/>
        <v>0</v>
      </c>
      <c r="W28" s="61">
        <f>IFERROR(VLOOKUP(A28,'Desafios-fonte'!$A$2:$B$8,2,FALSE),0)</f>
        <v>0</v>
      </c>
      <c r="X28" s="135" t="str">
        <f>IF(T28=0,LEFT(L28,1),LEFT(L28,1)*(VLOOKUP(T28,'Perguntas possíveis'!$B$22:$C$26,2,FALSE)))</f>
        <v/>
      </c>
      <c r="Y28" s="75">
        <f t="shared" si="0"/>
        <v>0</v>
      </c>
      <c r="Z28" s="74">
        <f>IFERROR(((VLOOKUP(M28,Impacto!$D$8:$J$12,7,FALSE)*0.3024)+(VLOOKUP(N28,Impacto!$E$8:$J$12,6,FALSE)*0.0525)+(VLOOKUP(O28,Impacto!$F$8:$J$12,5,FALSE)*0.4267)+(VLOOKUP(P28,Impacto!$H$8:$J$12,3,FALSE)*0.2184)),0)</f>
        <v>0</v>
      </c>
      <c r="AA28" s="74">
        <f t="shared" si="3"/>
        <v>0</v>
      </c>
      <c r="XDW28" s="61"/>
    </row>
    <row r="29" spans="1:27 16351:16351" ht="90.75" customHeight="1" thickTop="1" thickBot="1" x14ac:dyDescent="0.25">
      <c r="A29" s="142"/>
      <c r="B29" s="142"/>
      <c r="C29" s="142">
        <v>119</v>
      </c>
      <c r="D29" s="74"/>
      <c r="E29" s="74"/>
      <c r="F29" s="74"/>
      <c r="G29" s="74"/>
      <c r="H29" s="74"/>
      <c r="I29" s="156"/>
      <c r="J29" s="74"/>
      <c r="K29" s="74"/>
      <c r="L29" s="86"/>
      <c r="M29" s="143"/>
      <c r="N29" s="143"/>
      <c r="O29" s="143"/>
      <c r="P29" s="143"/>
      <c r="Q29" s="85">
        <f>IFERROR(LEFT(L29,1)*((VLOOKUP(M29,Impacto!$D$8:$J$12,7,FALSE)*0.3024)+(VLOOKUP(N29,Impacto!$E$8:$J$12,6,FALSE)*0.0525)+(VLOOKUP(O29,Impacto!$F$8:$J$12,5,FALSE)*0.4267)+(VLOOKUP(P29,Impacto!$H$8:$J$12,3,FALSE)*0.2184)),0)</f>
        <v>0</v>
      </c>
      <c r="R29" s="146">
        <f t="shared" si="1"/>
        <v>0</v>
      </c>
      <c r="S29" s="74"/>
      <c r="T29" s="87"/>
      <c r="U29" s="85">
        <f>IF(T29=0,Q29,(VLOOKUP(T29,'Perguntas possíveis'!$B$22:$C$26,2,FALSE)*Q29))</f>
        <v>0</v>
      </c>
      <c r="V29" s="146">
        <f t="shared" si="2"/>
        <v>0</v>
      </c>
      <c r="W29" s="61">
        <f>IFERROR(VLOOKUP(A29,'Desafios-fonte'!$A$2:$B$8,2,FALSE),0)</f>
        <v>0</v>
      </c>
      <c r="X29" s="135" t="str">
        <f>IF(T29=0,LEFT(L29,1),LEFT(L29,1)*(VLOOKUP(T29,'Perguntas possíveis'!$B$22:$C$26,2,FALSE)))</f>
        <v/>
      </c>
      <c r="Y29" s="75">
        <f t="shared" si="0"/>
        <v>0</v>
      </c>
      <c r="Z29" s="74">
        <f>IFERROR(((VLOOKUP(M29,Impacto!$D$8:$J$12,7,FALSE)*0.3024)+(VLOOKUP(N29,Impacto!$E$8:$J$12,6,FALSE)*0.0525)+(VLOOKUP(O29,Impacto!$F$8:$J$12,5,FALSE)*0.4267)+(VLOOKUP(P29,Impacto!$H$8:$J$12,3,FALSE)*0.2184)),0)</f>
        <v>0</v>
      </c>
      <c r="AA29" s="74">
        <f t="shared" si="3"/>
        <v>0</v>
      </c>
      <c r="XDW29" s="61"/>
    </row>
    <row r="30" spans="1:27 16351:16351" ht="90.75" customHeight="1" thickTop="1" thickBot="1" x14ac:dyDescent="0.25">
      <c r="A30" s="142"/>
      <c r="B30" s="142"/>
      <c r="C30" s="142">
        <v>125</v>
      </c>
      <c r="D30" s="74"/>
      <c r="E30" s="74"/>
      <c r="F30" s="74"/>
      <c r="G30" s="74"/>
      <c r="H30" s="74"/>
      <c r="I30" s="156"/>
      <c r="J30" s="74"/>
      <c r="K30" s="74"/>
      <c r="L30" s="86"/>
      <c r="M30" s="143"/>
      <c r="N30" s="143"/>
      <c r="O30" s="143"/>
      <c r="P30" s="143"/>
      <c r="Q30" s="85">
        <f>IFERROR(LEFT(L30,1)*((VLOOKUP(M30,Impacto!$D$8:$J$12,7,FALSE)*0.3024)+(VLOOKUP(N30,Impacto!$E$8:$J$12,6,FALSE)*0.0525)+(VLOOKUP(O30,Impacto!$F$8:$J$12,5,FALSE)*0.4267)+(VLOOKUP(P30,Impacto!$H$8:$J$12,3,FALSE)*0.2184)),0)</f>
        <v>0</v>
      </c>
      <c r="R30" s="146">
        <f t="shared" si="1"/>
        <v>0</v>
      </c>
      <c r="S30" s="74"/>
      <c r="T30" s="87"/>
      <c r="U30" s="85">
        <f>IF(T30=0,Q30,(VLOOKUP(T30,'Perguntas possíveis'!$B$22:$C$26,2,FALSE)*Q30))</f>
        <v>0</v>
      </c>
      <c r="V30" s="146">
        <f t="shared" si="2"/>
        <v>0</v>
      </c>
      <c r="W30" s="61">
        <f>IFERROR(VLOOKUP(A30,'Desafios-fonte'!$A$2:$B$8,2,FALSE),0)</f>
        <v>0</v>
      </c>
      <c r="X30" s="135" t="str">
        <f>IF(T30=0,LEFT(L30,1),LEFT(L30,1)*(VLOOKUP(T30,'Perguntas possíveis'!$B$22:$C$26,2,FALSE)))</f>
        <v/>
      </c>
      <c r="Y30" s="75">
        <f t="shared" si="0"/>
        <v>0</v>
      </c>
      <c r="Z30" s="74">
        <f>IFERROR(((VLOOKUP(M30,Impacto!$D$8:$J$12,7,FALSE)*0.3024)+(VLOOKUP(N30,Impacto!$E$8:$J$12,6,FALSE)*0.0525)+(VLOOKUP(O30,Impacto!$F$8:$J$12,5,FALSE)*0.4267)+(VLOOKUP(P30,Impacto!$H$8:$J$12,3,FALSE)*0.2184)),0)</f>
        <v>0</v>
      </c>
      <c r="AA30" s="74">
        <f t="shared" si="3"/>
        <v>0</v>
      </c>
      <c r="XDW30" s="61"/>
    </row>
    <row r="31" spans="1:27 16351:16351" ht="90.75" customHeight="1" thickTop="1" thickBot="1" x14ac:dyDescent="0.25">
      <c r="A31" s="142"/>
      <c r="B31" s="142"/>
      <c r="C31" s="142">
        <v>126</v>
      </c>
      <c r="D31" s="74"/>
      <c r="E31" s="74"/>
      <c r="F31" s="74"/>
      <c r="G31" s="74"/>
      <c r="H31" s="74"/>
      <c r="I31" s="156"/>
      <c r="J31" s="74"/>
      <c r="K31" s="74"/>
      <c r="L31" s="86"/>
      <c r="M31" s="143"/>
      <c r="N31" s="143"/>
      <c r="O31" s="143"/>
      <c r="P31" s="143"/>
      <c r="Q31" s="85">
        <f>IFERROR(LEFT(L31,1)*((VLOOKUP(M31,Impacto!$D$8:$J$12,7,FALSE)*0.3024)+(VLOOKUP(N31,Impacto!$E$8:$J$12,6,FALSE)*0.0525)+(VLOOKUP(O31,Impacto!$F$8:$J$12,5,FALSE)*0.4267)+(VLOOKUP(P31,Impacto!$H$8:$J$12,3,FALSE)*0.2184)),0)</f>
        <v>0</v>
      </c>
      <c r="R31" s="146">
        <f t="shared" si="1"/>
        <v>0</v>
      </c>
      <c r="S31" s="74"/>
      <c r="T31" s="87"/>
      <c r="U31" s="85">
        <f>IF(T31=0,Q31,(VLOOKUP(T31,'Perguntas possíveis'!$B$22:$C$26,2,FALSE)*Q31))</f>
        <v>0</v>
      </c>
      <c r="V31" s="146">
        <f t="shared" si="2"/>
        <v>0</v>
      </c>
      <c r="W31" s="61">
        <f>IFERROR(VLOOKUP(A31,'Desafios-fonte'!$A$2:$B$8,2,FALSE),0)</f>
        <v>0</v>
      </c>
      <c r="X31" s="135" t="str">
        <f>IF(T31=0,LEFT(L31,1),LEFT(L31,1)*(VLOOKUP(T31,'Perguntas possíveis'!$B$22:$C$26,2,FALSE)))</f>
        <v/>
      </c>
      <c r="Y31" s="75">
        <f t="shared" si="0"/>
        <v>0</v>
      </c>
      <c r="Z31" s="74">
        <f>IFERROR(((VLOOKUP(M31,Impacto!$D$8:$J$12,7,FALSE)*0.3024)+(VLOOKUP(N31,Impacto!$E$8:$J$12,6,FALSE)*0.0525)+(VLOOKUP(O31,Impacto!$F$8:$J$12,5,FALSE)*0.4267)+(VLOOKUP(P31,Impacto!$H$8:$J$12,3,FALSE)*0.2184)),0)</f>
        <v>0</v>
      </c>
      <c r="AA31" s="74">
        <f t="shared" si="3"/>
        <v>0</v>
      </c>
      <c r="XDW31" s="61"/>
    </row>
    <row r="32" spans="1:27 16351:16351" ht="90.75" customHeight="1" thickTop="1" thickBot="1" x14ac:dyDescent="0.25">
      <c r="A32" s="142"/>
      <c r="B32" s="142"/>
      <c r="C32" s="142">
        <v>51</v>
      </c>
      <c r="D32" s="74"/>
      <c r="E32" s="74"/>
      <c r="F32" s="74"/>
      <c r="G32" s="74"/>
      <c r="H32" s="74"/>
      <c r="I32" s="156"/>
      <c r="J32" s="74"/>
      <c r="K32" s="74"/>
      <c r="L32" s="86"/>
      <c r="M32" s="143"/>
      <c r="N32" s="143"/>
      <c r="O32" s="143"/>
      <c r="P32" s="143"/>
      <c r="Q32" s="85">
        <f>IFERROR(LEFT(L32,1)*((VLOOKUP(M32,Impacto!$D$8:$J$12,7,FALSE)*0.3024)+(VLOOKUP(N32,Impacto!$E$8:$J$12,6,FALSE)*0.0525)+(VLOOKUP(O32,Impacto!$F$8:$J$12,5,FALSE)*0.4267)+(VLOOKUP(P32,Impacto!$H$8:$J$12,3,FALSE)*0.2184)),0)</f>
        <v>0</v>
      </c>
      <c r="R32" s="146">
        <f t="shared" si="1"/>
        <v>0</v>
      </c>
      <c r="S32" s="74"/>
      <c r="T32" s="87"/>
      <c r="U32" s="85">
        <f>IF(T32=0,Q32,(VLOOKUP(T32,'Perguntas possíveis'!$B$22:$C$26,2,FALSE)*Q32))</f>
        <v>0</v>
      </c>
      <c r="V32" s="146">
        <f t="shared" si="2"/>
        <v>0</v>
      </c>
      <c r="W32" s="61">
        <f>IFERROR(VLOOKUP(A32,'Desafios-fonte'!$A$2:$B$8,2,FALSE),0)</f>
        <v>0</v>
      </c>
      <c r="X32" s="135" t="str">
        <f>IF(T32=0,LEFT(L32,1),LEFT(L32,1)*(VLOOKUP(T32,'Perguntas possíveis'!$B$22:$C$26,2,FALSE)))</f>
        <v/>
      </c>
      <c r="Y32" s="75">
        <f t="shared" si="0"/>
        <v>0</v>
      </c>
      <c r="Z32" s="74">
        <f>IFERROR(((VLOOKUP(M32,Impacto!$D$8:$J$12,7,FALSE)*0.3024)+(VLOOKUP(N32,Impacto!$E$8:$J$12,6,FALSE)*0.0525)+(VLOOKUP(O32,Impacto!$F$8:$J$12,5,FALSE)*0.4267)+(VLOOKUP(P32,Impacto!$H$8:$J$12,3,FALSE)*0.2184)),0)</f>
        <v>0</v>
      </c>
      <c r="AA32" s="74">
        <f t="shared" si="3"/>
        <v>0</v>
      </c>
      <c r="XDW32" s="61"/>
    </row>
    <row r="33" spans="1:27 16351:16351" ht="90.75" customHeight="1" thickTop="1" thickBot="1" x14ac:dyDescent="0.25">
      <c r="A33" s="142"/>
      <c r="B33" s="142"/>
      <c r="C33" s="142">
        <v>54</v>
      </c>
      <c r="D33" s="74"/>
      <c r="E33" s="74"/>
      <c r="F33" s="74"/>
      <c r="G33" s="74"/>
      <c r="H33" s="74"/>
      <c r="I33" s="156"/>
      <c r="J33" s="74"/>
      <c r="K33" s="74"/>
      <c r="L33" s="86"/>
      <c r="M33" s="143"/>
      <c r="N33" s="143"/>
      <c r="O33" s="143"/>
      <c r="P33" s="143"/>
      <c r="Q33" s="85">
        <f>IFERROR(LEFT(L33,1)*((VLOOKUP(M33,Impacto!$D$8:$J$12,7,FALSE)*0.3024)+(VLOOKUP(N33,Impacto!$E$8:$J$12,6,FALSE)*0.0525)+(VLOOKUP(O33,Impacto!$F$8:$J$12,5,FALSE)*0.4267)+(VLOOKUP(P33,Impacto!$H$8:$J$12,3,FALSE)*0.2184)),0)</f>
        <v>0</v>
      </c>
      <c r="R33" s="146">
        <f t="shared" si="1"/>
        <v>0</v>
      </c>
      <c r="S33" s="74"/>
      <c r="T33" s="87"/>
      <c r="U33" s="85">
        <f>IF(T33=0,Q33,(VLOOKUP(T33,'Perguntas possíveis'!$B$22:$C$26,2,FALSE)*Q33))</f>
        <v>0</v>
      </c>
      <c r="V33" s="146">
        <f t="shared" si="2"/>
        <v>0</v>
      </c>
      <c r="W33" s="61">
        <f>IFERROR(VLOOKUP(A33,'Desafios-fonte'!$A$2:$B$8,2,FALSE),0)</f>
        <v>0</v>
      </c>
      <c r="X33" s="135" t="str">
        <f>IF(T33=0,LEFT(L33,1),LEFT(L33,1)*(VLOOKUP(T33,'Perguntas possíveis'!$B$22:$C$26,2,FALSE)))</f>
        <v/>
      </c>
      <c r="Y33" s="75">
        <f t="shared" si="0"/>
        <v>0</v>
      </c>
      <c r="Z33" s="74">
        <f>IFERROR(((VLOOKUP(M33,Impacto!$D$8:$J$12,7,FALSE)*0.3024)+(VLOOKUP(N33,Impacto!$E$8:$J$12,6,FALSE)*0.0525)+(VLOOKUP(O33,Impacto!$F$8:$J$12,5,FALSE)*0.4267)+(VLOOKUP(P33,Impacto!$H$8:$J$12,3,FALSE)*0.2184)),0)</f>
        <v>0</v>
      </c>
      <c r="AA33" s="74">
        <f t="shared" si="3"/>
        <v>0</v>
      </c>
      <c r="XDW33" s="61"/>
    </row>
    <row r="34" spans="1:27 16351:16351" ht="90.75" customHeight="1" thickTop="1" thickBot="1" x14ac:dyDescent="0.25">
      <c r="A34" s="142"/>
      <c r="B34" s="142"/>
      <c r="C34" s="142">
        <v>91</v>
      </c>
      <c r="D34" s="74"/>
      <c r="E34" s="74"/>
      <c r="F34" s="74"/>
      <c r="G34" s="74"/>
      <c r="H34" s="74"/>
      <c r="I34" s="156"/>
      <c r="J34" s="74"/>
      <c r="K34" s="74"/>
      <c r="L34" s="86"/>
      <c r="M34" s="143"/>
      <c r="N34" s="143"/>
      <c r="O34" s="143"/>
      <c r="P34" s="143"/>
      <c r="Q34" s="85">
        <f>IFERROR(LEFT(L34,1)*((VLOOKUP(M34,Impacto!$D$8:$J$12,7,FALSE)*0.3024)+(VLOOKUP(N34,Impacto!$E$8:$J$12,6,FALSE)*0.0525)+(VLOOKUP(O34,Impacto!$F$8:$J$12,5,FALSE)*0.4267)+(VLOOKUP(P34,Impacto!$H$8:$J$12,3,FALSE)*0.2184)),0)</f>
        <v>0</v>
      </c>
      <c r="R34" s="146">
        <f t="shared" si="1"/>
        <v>0</v>
      </c>
      <c r="S34" s="74"/>
      <c r="T34" s="87"/>
      <c r="U34" s="85">
        <f>IF(T34=0,Q34,(VLOOKUP(T34,'Perguntas possíveis'!$B$22:$C$26,2,FALSE)*Q34))</f>
        <v>0</v>
      </c>
      <c r="V34" s="146">
        <f t="shared" si="2"/>
        <v>0</v>
      </c>
      <c r="W34" s="61">
        <f>IFERROR(VLOOKUP(A34,'Desafios-fonte'!$A$2:$B$8,2,FALSE),0)</f>
        <v>0</v>
      </c>
      <c r="X34" s="135" t="str">
        <f>IF(T34=0,LEFT(L34,1),LEFT(L34,1)*(VLOOKUP(T34,'Perguntas possíveis'!$B$22:$C$26,2,FALSE)))</f>
        <v/>
      </c>
      <c r="Y34" s="75">
        <f t="shared" si="0"/>
        <v>0</v>
      </c>
      <c r="Z34" s="74">
        <f>IFERROR(((VLOOKUP(M34,Impacto!$D$8:$J$12,7,FALSE)*0.3024)+(VLOOKUP(N34,Impacto!$E$8:$J$12,6,FALSE)*0.0525)+(VLOOKUP(O34,Impacto!$F$8:$J$12,5,FALSE)*0.4267)+(VLOOKUP(P34,Impacto!$H$8:$J$12,3,FALSE)*0.2184)),0)</f>
        <v>0</v>
      </c>
      <c r="AA34" s="74">
        <f t="shared" si="3"/>
        <v>0</v>
      </c>
      <c r="XDW34" s="61"/>
    </row>
    <row r="35" spans="1:27 16351:16351" ht="90.75" customHeight="1" thickTop="1" thickBot="1" x14ac:dyDescent="0.25">
      <c r="A35" s="142"/>
      <c r="B35" s="142"/>
      <c r="C35" s="142">
        <v>100</v>
      </c>
      <c r="D35" s="74"/>
      <c r="E35" s="74"/>
      <c r="F35" s="74"/>
      <c r="G35" s="74"/>
      <c r="H35" s="74"/>
      <c r="I35" s="156"/>
      <c r="J35" s="74"/>
      <c r="K35" s="74"/>
      <c r="L35" s="86"/>
      <c r="M35" s="143"/>
      <c r="N35" s="143"/>
      <c r="O35" s="143"/>
      <c r="P35" s="143"/>
      <c r="Q35" s="85">
        <f>IFERROR(LEFT(L35,1)*((VLOOKUP(M35,Impacto!$D$8:$J$12,7,FALSE)*0.3024)+(VLOOKUP(N35,Impacto!$E$8:$J$12,6,FALSE)*0.0525)+(VLOOKUP(O35,Impacto!$F$8:$J$12,5,FALSE)*0.4267)+(VLOOKUP(P35,Impacto!$H$8:$J$12,3,FALSE)*0.2184)),0)</f>
        <v>0</v>
      </c>
      <c r="R35" s="146">
        <f t="shared" si="1"/>
        <v>0</v>
      </c>
      <c r="S35" s="74"/>
      <c r="T35" s="87"/>
      <c r="U35" s="85">
        <f>IF(T35=0,Q35,(VLOOKUP(T35,'Perguntas possíveis'!$B$22:$C$26,2,FALSE)*Q35))</f>
        <v>0</v>
      </c>
      <c r="V35" s="146">
        <f t="shared" si="2"/>
        <v>0</v>
      </c>
      <c r="W35" s="61">
        <f>IFERROR(VLOOKUP(A35,'Desafios-fonte'!$A$2:$B$8,2,FALSE),0)</f>
        <v>0</v>
      </c>
      <c r="X35" s="135" t="str">
        <f>IF(T35=0,LEFT(L35,1),LEFT(L35,1)*(VLOOKUP(T35,'Perguntas possíveis'!$B$22:$C$26,2,FALSE)))</f>
        <v/>
      </c>
      <c r="Y35" s="75">
        <f t="shared" ref="Y35:Y64" si="4">IF(T35=0,L35,IF(X35&gt;=5,"5- Muito alta",IF(X35&gt;=4,"4 - Alta",IF(X35&gt;=3,"3 - Média",IF(X35&gt;=2,"2 - Baixa","1 - Muito Baixa")))))</f>
        <v>0</v>
      </c>
      <c r="Z35" s="74">
        <f>IFERROR(((VLOOKUP(M35,Impacto!$D$8:$J$12,7,FALSE)*0.3024)+(VLOOKUP(N35,Impacto!$E$8:$J$12,6,FALSE)*0.0525)+(VLOOKUP(O35,Impacto!$F$8:$J$12,5,FALSE)*0.4267)+(VLOOKUP(P35,Impacto!$H$8:$J$12,3,FALSE)*0.2184)),0)</f>
        <v>0</v>
      </c>
      <c r="AA35" s="74">
        <f t="shared" si="3"/>
        <v>0</v>
      </c>
      <c r="XDW35" s="61"/>
    </row>
    <row r="36" spans="1:27 16351:16351" ht="90.75" customHeight="1" thickTop="1" thickBot="1" x14ac:dyDescent="0.25">
      <c r="A36" s="142"/>
      <c r="B36" s="142"/>
      <c r="C36" s="142">
        <v>14</v>
      </c>
      <c r="D36" s="74"/>
      <c r="E36" s="74"/>
      <c r="F36" s="74"/>
      <c r="G36" s="74"/>
      <c r="H36" s="74"/>
      <c r="I36" s="156"/>
      <c r="J36" s="74"/>
      <c r="K36" s="74"/>
      <c r="L36" s="86"/>
      <c r="M36" s="143"/>
      <c r="N36" s="143"/>
      <c r="O36" s="143"/>
      <c r="P36" s="143"/>
      <c r="Q36" s="85">
        <f>IFERROR(LEFT(L36,1)*((VLOOKUP(M36,Impacto!$D$8:$J$12,7,FALSE)*0.3024)+(VLOOKUP(N36,Impacto!$E$8:$J$12,6,FALSE)*0.0525)+(VLOOKUP(O36,Impacto!$F$8:$J$12,5,FALSE)*0.4267)+(VLOOKUP(P36,Impacto!$H$8:$J$12,3,FALSE)*0.2184)),0)</f>
        <v>0</v>
      </c>
      <c r="R36" s="146">
        <f t="shared" si="1"/>
        <v>0</v>
      </c>
      <c r="S36" s="74"/>
      <c r="T36" s="87"/>
      <c r="U36" s="85">
        <f>IF(T36=0,Q36,(VLOOKUP(T36,'Perguntas possíveis'!$B$22:$C$26,2,FALSE)*Q36))</f>
        <v>0</v>
      </c>
      <c r="V36" s="146">
        <f t="shared" si="2"/>
        <v>0</v>
      </c>
      <c r="W36" s="61">
        <f>IFERROR(VLOOKUP(A36,'Desafios-fonte'!$A$2:$B$8,2,FALSE),0)</f>
        <v>0</v>
      </c>
      <c r="X36" s="135" t="str">
        <f>IF(T36=0,LEFT(L36,1),LEFT(L36,1)*(VLOOKUP(T36,'Perguntas possíveis'!$B$22:$C$26,2,FALSE)))</f>
        <v/>
      </c>
      <c r="Y36" s="75">
        <f t="shared" si="4"/>
        <v>0</v>
      </c>
      <c r="Z36" s="74">
        <f>IFERROR(((VLOOKUP(M36,Impacto!$D$8:$J$12,7,FALSE)*0.3024)+(VLOOKUP(N36,Impacto!$E$8:$J$12,6,FALSE)*0.0525)+(VLOOKUP(O36,Impacto!$F$8:$J$12,5,FALSE)*0.4267)+(VLOOKUP(P36,Impacto!$H$8:$J$12,3,FALSE)*0.2184)),0)</f>
        <v>0</v>
      </c>
      <c r="AA36" s="74">
        <f t="shared" si="3"/>
        <v>0</v>
      </c>
      <c r="XDW36" s="61"/>
    </row>
    <row r="37" spans="1:27 16351:16351" ht="90.75" customHeight="1" thickTop="1" thickBot="1" x14ac:dyDescent="0.25">
      <c r="A37" s="142"/>
      <c r="B37" s="142"/>
      <c r="C37" s="142">
        <v>34</v>
      </c>
      <c r="D37" s="74"/>
      <c r="E37" s="74"/>
      <c r="F37" s="74"/>
      <c r="G37" s="74"/>
      <c r="H37" s="74"/>
      <c r="I37" s="156"/>
      <c r="J37" s="74"/>
      <c r="K37" s="74"/>
      <c r="L37" s="86"/>
      <c r="M37" s="143"/>
      <c r="N37" s="143"/>
      <c r="O37" s="143"/>
      <c r="P37" s="143"/>
      <c r="Q37" s="85">
        <f>IFERROR(LEFT(L37,1)*((VLOOKUP(M37,Impacto!$D$8:$J$12,7,FALSE)*0.3024)+(VLOOKUP(N37,Impacto!$E$8:$J$12,6,FALSE)*0.0525)+(VLOOKUP(O37,Impacto!$F$8:$J$12,5,FALSE)*0.4267)+(VLOOKUP(P37,Impacto!$H$8:$J$12,3,FALSE)*0.2184)),0)</f>
        <v>0</v>
      </c>
      <c r="R37" s="146">
        <f t="shared" si="1"/>
        <v>0</v>
      </c>
      <c r="S37" s="74"/>
      <c r="T37" s="87"/>
      <c r="U37" s="85">
        <f>IF(T37=0,Q37,(VLOOKUP(T37,'Perguntas possíveis'!$B$22:$C$26,2,FALSE)*Q37))</f>
        <v>0</v>
      </c>
      <c r="V37" s="146">
        <f t="shared" si="2"/>
        <v>0</v>
      </c>
      <c r="W37" s="61">
        <f>IFERROR(VLOOKUP(A37,'Desafios-fonte'!$A$2:$B$8,2,FALSE),0)</f>
        <v>0</v>
      </c>
      <c r="X37" s="135" t="str">
        <f>IF(T37=0,LEFT(L37,1),LEFT(L37,1)*(VLOOKUP(T37,'Perguntas possíveis'!$B$22:$C$26,2,FALSE)))</f>
        <v/>
      </c>
      <c r="Y37" s="75">
        <f t="shared" si="4"/>
        <v>0</v>
      </c>
      <c r="Z37" s="74">
        <f>IFERROR(((VLOOKUP(M37,Impacto!$D$8:$J$12,7,FALSE)*0.3024)+(VLOOKUP(N37,Impacto!$E$8:$J$12,6,FALSE)*0.0525)+(VLOOKUP(O37,Impacto!$F$8:$J$12,5,FALSE)*0.4267)+(VLOOKUP(P37,Impacto!$H$8:$J$12,3,FALSE)*0.2184)),0)</f>
        <v>0</v>
      </c>
      <c r="AA37" s="74">
        <f t="shared" si="3"/>
        <v>0</v>
      </c>
      <c r="XDW37" s="61"/>
    </row>
    <row r="38" spans="1:27 16351:16351" ht="90.75" customHeight="1" thickTop="1" thickBot="1" x14ac:dyDescent="0.25">
      <c r="A38" s="142"/>
      <c r="B38" s="142"/>
      <c r="C38" s="142">
        <v>36</v>
      </c>
      <c r="D38" s="74"/>
      <c r="E38" s="74"/>
      <c r="F38" s="74"/>
      <c r="G38" s="74"/>
      <c r="H38" s="74"/>
      <c r="I38" s="156"/>
      <c r="J38" s="74"/>
      <c r="K38" s="74"/>
      <c r="L38" s="86"/>
      <c r="M38" s="143"/>
      <c r="N38" s="143"/>
      <c r="O38" s="143"/>
      <c r="P38" s="143"/>
      <c r="Q38" s="85">
        <f>IFERROR(LEFT(L38,1)*((VLOOKUP(M38,Impacto!$D$8:$J$12,7,FALSE)*0.3024)+(VLOOKUP(N38,Impacto!$E$8:$J$12,6,FALSE)*0.0525)+(VLOOKUP(O38,Impacto!$F$8:$J$12,5,FALSE)*0.4267)+(VLOOKUP(P38,Impacto!$H$8:$J$12,3,FALSE)*0.2184)),0)</f>
        <v>0</v>
      </c>
      <c r="R38" s="146">
        <f t="shared" si="1"/>
        <v>0</v>
      </c>
      <c r="S38" s="74"/>
      <c r="T38" s="87"/>
      <c r="U38" s="85">
        <f>IF(T38=0,Q38,(VLOOKUP(T38,'Perguntas possíveis'!$B$22:$C$26,2,FALSE)*Q38))</f>
        <v>0</v>
      </c>
      <c r="V38" s="146">
        <f t="shared" si="2"/>
        <v>0</v>
      </c>
      <c r="W38" s="61">
        <f>IFERROR(VLOOKUP(A38,'Desafios-fonte'!$A$2:$B$8,2,FALSE),0)</f>
        <v>0</v>
      </c>
      <c r="X38" s="135" t="str">
        <f>IF(T38=0,LEFT(L38,1),LEFT(L38,1)*(VLOOKUP(T38,'Perguntas possíveis'!$B$22:$C$26,2,FALSE)))</f>
        <v/>
      </c>
      <c r="Y38" s="75">
        <f t="shared" si="4"/>
        <v>0</v>
      </c>
      <c r="Z38" s="74">
        <f>IFERROR(((VLOOKUP(M38,Impacto!$D$8:$J$12,7,FALSE)*0.3024)+(VLOOKUP(N38,Impacto!$E$8:$J$12,6,FALSE)*0.0525)+(VLOOKUP(O38,Impacto!$F$8:$J$12,5,FALSE)*0.4267)+(VLOOKUP(P38,Impacto!$H$8:$J$12,3,FALSE)*0.2184)),0)</f>
        <v>0</v>
      </c>
      <c r="AA38" s="74">
        <f t="shared" si="3"/>
        <v>0</v>
      </c>
      <c r="XDW38" s="61"/>
    </row>
    <row r="39" spans="1:27 16351:16351" ht="90.75" customHeight="1" thickTop="1" thickBot="1" x14ac:dyDescent="0.25">
      <c r="A39" s="142"/>
      <c r="B39" s="142"/>
      <c r="C39" s="142">
        <v>62</v>
      </c>
      <c r="D39" s="74"/>
      <c r="E39" s="74"/>
      <c r="F39" s="74"/>
      <c r="G39" s="74"/>
      <c r="H39" s="74"/>
      <c r="I39" s="156"/>
      <c r="J39" s="74"/>
      <c r="K39" s="74"/>
      <c r="L39" s="86"/>
      <c r="M39" s="143"/>
      <c r="N39" s="143"/>
      <c r="O39" s="143"/>
      <c r="P39" s="143"/>
      <c r="Q39" s="85">
        <f>IFERROR(LEFT(L39,1)*((VLOOKUP(M39,Impacto!$D$8:$J$12,7,FALSE)*0.3024)+(VLOOKUP(N39,Impacto!$E$8:$J$12,6,FALSE)*0.0525)+(VLOOKUP(O39,Impacto!$F$8:$J$12,5,FALSE)*0.4267)+(VLOOKUP(P39,Impacto!$H$8:$J$12,3,FALSE)*0.2184)),0)</f>
        <v>0</v>
      </c>
      <c r="R39" s="146">
        <f t="shared" si="1"/>
        <v>0</v>
      </c>
      <c r="S39" s="74"/>
      <c r="T39" s="87"/>
      <c r="U39" s="85">
        <f>IF(T39=0,Q39,(VLOOKUP(T39,'Perguntas possíveis'!$B$22:$C$26,2,FALSE)*Q39))</f>
        <v>0</v>
      </c>
      <c r="V39" s="146">
        <f t="shared" si="2"/>
        <v>0</v>
      </c>
      <c r="W39" s="61">
        <f>IFERROR(VLOOKUP(A39,'Desafios-fonte'!$A$2:$B$8,2,FALSE),0)</f>
        <v>0</v>
      </c>
      <c r="X39" s="135" t="str">
        <f>IF(T39=0,LEFT(L39,1),LEFT(L39,1)*(VLOOKUP(T39,'Perguntas possíveis'!$B$22:$C$26,2,FALSE)))</f>
        <v/>
      </c>
      <c r="Y39" s="75">
        <f t="shared" si="4"/>
        <v>0</v>
      </c>
      <c r="Z39" s="74">
        <f>IFERROR(((VLOOKUP(M39,Impacto!$D$8:$J$12,7,FALSE)*0.3024)+(VLOOKUP(N39,Impacto!$E$8:$J$12,6,FALSE)*0.0525)+(VLOOKUP(O39,Impacto!$F$8:$J$12,5,FALSE)*0.4267)+(VLOOKUP(P39,Impacto!$H$8:$J$12,3,FALSE)*0.2184)),0)</f>
        <v>0</v>
      </c>
      <c r="AA39" s="74">
        <f t="shared" si="3"/>
        <v>0</v>
      </c>
      <c r="XDW39" s="61"/>
    </row>
    <row r="40" spans="1:27 16351:16351" ht="90.75" customHeight="1" thickTop="1" thickBot="1" x14ac:dyDescent="0.25">
      <c r="A40" s="142"/>
      <c r="B40" s="142"/>
      <c r="C40" s="142">
        <v>86</v>
      </c>
      <c r="D40" s="74"/>
      <c r="E40" s="74"/>
      <c r="F40" s="74"/>
      <c r="G40" s="74"/>
      <c r="H40" s="74"/>
      <c r="I40" s="156"/>
      <c r="J40" s="74"/>
      <c r="K40" s="74"/>
      <c r="L40" s="86"/>
      <c r="M40" s="143"/>
      <c r="N40" s="143"/>
      <c r="O40" s="143"/>
      <c r="P40" s="143"/>
      <c r="Q40" s="85">
        <f>IFERROR(LEFT(L40,1)*((VLOOKUP(M40,Impacto!$D$8:$J$12,7,FALSE)*0.3024)+(VLOOKUP(N40,Impacto!$E$8:$J$12,6,FALSE)*0.0525)+(VLOOKUP(O40,Impacto!$F$8:$J$12,5,FALSE)*0.4267)+(VLOOKUP(P40,Impacto!$H$8:$J$12,3,FALSE)*0.2184)),0)</f>
        <v>0</v>
      </c>
      <c r="R40" s="146">
        <f t="shared" si="1"/>
        <v>0</v>
      </c>
      <c r="S40" s="74"/>
      <c r="T40" s="87"/>
      <c r="U40" s="85">
        <f>IF(T40=0,Q40,(VLOOKUP(T40,'Perguntas possíveis'!$B$22:$C$26,2,FALSE)*Q40))</f>
        <v>0</v>
      </c>
      <c r="V40" s="146">
        <f t="shared" si="2"/>
        <v>0</v>
      </c>
      <c r="W40" s="61">
        <f>IFERROR(VLOOKUP(A40,'Desafios-fonte'!$A$2:$B$8,2,FALSE),0)</f>
        <v>0</v>
      </c>
      <c r="X40" s="135" t="str">
        <f>IF(T40=0,LEFT(L40,1),LEFT(L40,1)*(VLOOKUP(T40,'Perguntas possíveis'!$B$22:$C$26,2,FALSE)))</f>
        <v/>
      </c>
      <c r="Y40" s="75">
        <f t="shared" si="4"/>
        <v>0</v>
      </c>
      <c r="Z40" s="74">
        <f>IFERROR(((VLOOKUP(M40,Impacto!$D$8:$J$12,7,FALSE)*0.3024)+(VLOOKUP(N40,Impacto!$E$8:$J$12,6,FALSE)*0.0525)+(VLOOKUP(O40,Impacto!$F$8:$J$12,5,FALSE)*0.4267)+(VLOOKUP(P40,Impacto!$H$8:$J$12,3,FALSE)*0.2184)),0)</f>
        <v>0</v>
      </c>
      <c r="AA40" s="74">
        <f t="shared" si="3"/>
        <v>0</v>
      </c>
      <c r="XDW40" s="61"/>
    </row>
    <row r="41" spans="1:27 16351:16351" ht="90.75" customHeight="1" thickTop="1" thickBot="1" x14ac:dyDescent="0.25">
      <c r="A41" s="142"/>
      <c r="B41" s="142"/>
      <c r="C41" s="142">
        <v>99</v>
      </c>
      <c r="D41" s="74"/>
      <c r="E41" s="74"/>
      <c r="F41" s="74"/>
      <c r="G41" s="74"/>
      <c r="H41" s="74"/>
      <c r="I41" s="156"/>
      <c r="J41" s="74"/>
      <c r="K41" s="74"/>
      <c r="L41" s="86"/>
      <c r="M41" s="143"/>
      <c r="N41" s="143"/>
      <c r="O41" s="143"/>
      <c r="P41" s="143"/>
      <c r="Q41" s="85">
        <f>IFERROR(LEFT(L41,1)*((VLOOKUP(M41,Impacto!$D$8:$J$12,7,FALSE)*0.3024)+(VLOOKUP(N41,Impacto!$E$8:$J$12,6,FALSE)*0.0525)+(VLOOKUP(O41,Impacto!$F$8:$J$12,5,FALSE)*0.4267)+(VLOOKUP(P41,Impacto!$H$8:$J$12,3,FALSE)*0.2184)),0)</f>
        <v>0</v>
      </c>
      <c r="R41" s="146">
        <f t="shared" si="1"/>
        <v>0</v>
      </c>
      <c r="S41" s="74"/>
      <c r="T41" s="87"/>
      <c r="U41" s="85">
        <f>IF(T41=0,Q41,(VLOOKUP(T41,'Perguntas possíveis'!$B$22:$C$26,2,FALSE)*Q41))</f>
        <v>0</v>
      </c>
      <c r="V41" s="146">
        <f t="shared" si="2"/>
        <v>0</v>
      </c>
      <c r="W41" s="61">
        <f>IFERROR(VLOOKUP(A41,'Desafios-fonte'!$A$2:$B$8,2,FALSE),0)</f>
        <v>0</v>
      </c>
      <c r="X41" s="135" t="str">
        <f>IF(T41=0,LEFT(L41,1),LEFT(L41,1)*(VLOOKUP(T41,'Perguntas possíveis'!$B$22:$C$26,2,FALSE)))</f>
        <v/>
      </c>
      <c r="Y41" s="75">
        <f t="shared" si="4"/>
        <v>0</v>
      </c>
      <c r="Z41" s="74">
        <f>IFERROR(((VLOOKUP(M41,Impacto!$D$8:$J$12,7,FALSE)*0.3024)+(VLOOKUP(N41,Impacto!$E$8:$J$12,6,FALSE)*0.0525)+(VLOOKUP(O41,Impacto!$F$8:$J$12,5,FALSE)*0.4267)+(VLOOKUP(P41,Impacto!$H$8:$J$12,3,FALSE)*0.2184)),0)</f>
        <v>0</v>
      </c>
      <c r="AA41" s="74">
        <f t="shared" si="3"/>
        <v>0</v>
      </c>
      <c r="XDW41" s="61"/>
    </row>
    <row r="42" spans="1:27 16351:16351" ht="90.75" customHeight="1" thickTop="1" thickBot="1" x14ac:dyDescent="0.25">
      <c r="A42" s="142"/>
      <c r="B42" s="142"/>
      <c r="C42" s="142">
        <v>60</v>
      </c>
      <c r="D42" s="74"/>
      <c r="E42" s="74"/>
      <c r="F42" s="74"/>
      <c r="G42" s="74"/>
      <c r="H42" s="74"/>
      <c r="I42" s="156"/>
      <c r="J42" s="74"/>
      <c r="K42" s="74"/>
      <c r="L42" s="86"/>
      <c r="M42" s="143"/>
      <c r="N42" s="143"/>
      <c r="O42" s="143"/>
      <c r="P42" s="143"/>
      <c r="Q42" s="85">
        <f>IFERROR(LEFT(L42,1)*((VLOOKUP(M42,Impacto!$D$8:$J$12,7,FALSE)*0.3024)+(VLOOKUP(N42,Impacto!$E$8:$J$12,6,FALSE)*0.0525)+(VLOOKUP(O42,Impacto!$F$8:$J$12,5,FALSE)*0.4267)+(VLOOKUP(P42,Impacto!$H$8:$J$12,3,FALSE)*0.2184)),0)</f>
        <v>0</v>
      </c>
      <c r="R42" s="146">
        <f t="shared" si="1"/>
        <v>0</v>
      </c>
      <c r="S42" s="74"/>
      <c r="T42" s="87"/>
      <c r="U42" s="85">
        <f>IF(T42=0,Q42,(VLOOKUP(T42,'Perguntas possíveis'!$B$22:$C$26,2,FALSE)*Q42))</f>
        <v>0</v>
      </c>
      <c r="V42" s="146">
        <f t="shared" si="2"/>
        <v>0</v>
      </c>
      <c r="W42" s="61">
        <f>IFERROR(VLOOKUP(A42,'Desafios-fonte'!$A$2:$B$8,2,FALSE),0)</f>
        <v>0</v>
      </c>
      <c r="X42" s="135" t="str">
        <f>IF(T42=0,LEFT(L42,1),LEFT(L42,1)*(VLOOKUP(T42,'Perguntas possíveis'!$B$22:$C$26,2,FALSE)))</f>
        <v/>
      </c>
      <c r="Y42" s="75">
        <f t="shared" si="4"/>
        <v>0</v>
      </c>
      <c r="Z42" s="74">
        <f>IFERROR(((VLOOKUP(M42,Impacto!$D$8:$J$12,7,FALSE)*0.3024)+(VLOOKUP(N42,Impacto!$E$8:$J$12,6,FALSE)*0.0525)+(VLOOKUP(O42,Impacto!$F$8:$J$12,5,FALSE)*0.4267)+(VLOOKUP(P42,Impacto!$H$8:$J$12,3,FALSE)*0.2184)),0)</f>
        <v>0</v>
      </c>
      <c r="AA42" s="74">
        <f t="shared" si="3"/>
        <v>0</v>
      </c>
      <c r="XDW42" s="61"/>
    </row>
    <row r="43" spans="1:27 16351:16351" ht="90.75" customHeight="1" thickTop="1" thickBot="1" x14ac:dyDescent="0.25">
      <c r="A43" s="142"/>
      <c r="B43" s="142"/>
      <c r="C43" s="142">
        <v>63</v>
      </c>
      <c r="D43" s="74"/>
      <c r="E43" s="160"/>
      <c r="F43" s="74"/>
      <c r="G43" s="74"/>
      <c r="H43" s="74"/>
      <c r="I43" s="156"/>
      <c r="J43" s="74"/>
      <c r="K43" s="74"/>
      <c r="L43" s="86"/>
      <c r="M43" s="143"/>
      <c r="N43" s="143"/>
      <c r="O43" s="143"/>
      <c r="P43" s="143"/>
      <c r="Q43" s="85">
        <f>IFERROR(LEFT(L43,1)*((VLOOKUP(M43,Impacto!$D$8:$J$12,7,FALSE)*0.3024)+(VLOOKUP(N43,Impacto!$E$8:$J$12,6,FALSE)*0.0525)+(VLOOKUP(O43,Impacto!$F$8:$J$12,5,FALSE)*0.4267)+(VLOOKUP(P43,Impacto!$H$8:$J$12,3,FALSE)*0.2184)),0)</f>
        <v>0</v>
      </c>
      <c r="R43" s="146">
        <f t="shared" si="1"/>
        <v>0</v>
      </c>
      <c r="S43" s="74"/>
      <c r="T43" s="87"/>
      <c r="U43" s="85">
        <f>IF(T43=0,Q43,(VLOOKUP(T43,'Perguntas possíveis'!$B$22:$C$26,2,FALSE)*Q43))</f>
        <v>0</v>
      </c>
      <c r="V43" s="146">
        <f t="shared" si="2"/>
        <v>0</v>
      </c>
      <c r="W43" s="61">
        <f>IFERROR(VLOOKUP(A43,'Desafios-fonte'!$A$2:$B$8,2,FALSE),0)</f>
        <v>0</v>
      </c>
      <c r="X43" s="135" t="str">
        <f>IF(T43=0,LEFT(L43,1),LEFT(L43,1)*(VLOOKUP(T43,'Perguntas possíveis'!$B$22:$C$26,2,FALSE)))</f>
        <v/>
      </c>
      <c r="Y43" s="75">
        <f t="shared" si="4"/>
        <v>0</v>
      </c>
      <c r="Z43" s="74">
        <f>IFERROR(((VLOOKUP(M43,Impacto!$D$8:$J$12,7,FALSE)*0.3024)+(VLOOKUP(N43,Impacto!$E$8:$J$12,6,FALSE)*0.0525)+(VLOOKUP(O43,Impacto!$F$8:$J$12,5,FALSE)*0.4267)+(VLOOKUP(P43,Impacto!$H$8:$J$12,3,FALSE)*0.2184)),0)</f>
        <v>0</v>
      </c>
      <c r="AA43" s="74">
        <f t="shared" si="3"/>
        <v>0</v>
      </c>
      <c r="XDW43" s="61"/>
    </row>
    <row r="44" spans="1:27 16351:16351" ht="90.75" customHeight="1" thickTop="1" thickBot="1" x14ac:dyDescent="0.25">
      <c r="A44" s="142"/>
      <c r="B44" s="142"/>
      <c r="C44" s="142">
        <v>69</v>
      </c>
      <c r="D44" s="74"/>
      <c r="E44" s="74"/>
      <c r="F44" s="74"/>
      <c r="G44" s="74"/>
      <c r="H44" s="74"/>
      <c r="I44" s="156"/>
      <c r="J44" s="74"/>
      <c r="K44" s="74"/>
      <c r="L44" s="86"/>
      <c r="M44" s="143"/>
      <c r="N44" s="143"/>
      <c r="O44" s="143"/>
      <c r="P44" s="143"/>
      <c r="Q44" s="85">
        <f>IFERROR(LEFT(L44,1)*((VLOOKUP(M44,Impacto!$D$8:$J$12,7,FALSE)*0.3024)+(VLOOKUP(N44,Impacto!$E$8:$J$12,6,FALSE)*0.0525)+(VLOOKUP(O44,Impacto!$F$8:$J$12,5,FALSE)*0.4267)+(VLOOKUP(P44,Impacto!$H$8:$J$12,3,FALSE)*0.2184)),0)</f>
        <v>0</v>
      </c>
      <c r="R44" s="146">
        <f t="shared" si="1"/>
        <v>0</v>
      </c>
      <c r="S44" s="74"/>
      <c r="T44" s="87"/>
      <c r="U44" s="85">
        <f>IF(T44=0,Q44,(VLOOKUP(T44,'Perguntas possíveis'!$B$22:$C$26,2,FALSE)*Q44))</f>
        <v>0</v>
      </c>
      <c r="V44" s="146">
        <f t="shared" si="2"/>
        <v>0</v>
      </c>
      <c r="W44" s="61">
        <f>IFERROR(VLOOKUP(A44,'Desafios-fonte'!$A$2:$B$8,2,FALSE),0)</f>
        <v>0</v>
      </c>
      <c r="X44" s="135" t="str">
        <f>IF(T44=0,LEFT(L44,1),LEFT(L44,1)*(VLOOKUP(T44,'Perguntas possíveis'!$B$22:$C$26,2,FALSE)))</f>
        <v/>
      </c>
      <c r="Y44" s="75">
        <f t="shared" si="4"/>
        <v>0</v>
      </c>
      <c r="Z44" s="74">
        <f>IFERROR(((VLOOKUP(M44,Impacto!$D$8:$J$12,7,FALSE)*0.3024)+(VLOOKUP(N44,Impacto!$E$8:$J$12,6,FALSE)*0.0525)+(VLOOKUP(O44,Impacto!$F$8:$J$12,5,FALSE)*0.4267)+(VLOOKUP(P44,Impacto!$H$8:$J$12,3,FALSE)*0.2184)),0)</f>
        <v>0</v>
      </c>
      <c r="AA44" s="74">
        <f t="shared" si="3"/>
        <v>0</v>
      </c>
      <c r="XDW44" s="61"/>
    </row>
    <row r="45" spans="1:27 16351:16351" ht="90.75" customHeight="1" thickTop="1" thickBot="1" x14ac:dyDescent="0.25">
      <c r="A45" s="142"/>
      <c r="B45" s="142"/>
      <c r="C45" s="142">
        <v>82</v>
      </c>
      <c r="D45" s="74"/>
      <c r="E45" s="74"/>
      <c r="F45" s="74"/>
      <c r="G45" s="74"/>
      <c r="H45" s="74"/>
      <c r="I45" s="156"/>
      <c r="J45" s="74"/>
      <c r="K45" s="74"/>
      <c r="L45" s="86"/>
      <c r="M45" s="143"/>
      <c r="N45" s="143"/>
      <c r="O45" s="143"/>
      <c r="P45" s="143"/>
      <c r="Q45" s="85">
        <f>IFERROR(LEFT(L45,1)*((VLOOKUP(M45,Impacto!$D$8:$J$12,7,FALSE)*0.3024)+(VLOOKUP(N45,Impacto!$E$8:$J$12,6,FALSE)*0.0525)+(VLOOKUP(O45,Impacto!$F$8:$J$12,5,FALSE)*0.4267)+(VLOOKUP(P45,Impacto!$H$8:$J$12,3,FALSE)*0.2184)),0)</f>
        <v>0</v>
      </c>
      <c r="R45" s="146">
        <f t="shared" si="1"/>
        <v>0</v>
      </c>
      <c r="S45" s="74"/>
      <c r="T45" s="87"/>
      <c r="U45" s="85">
        <f>IF(T45=0,Q45,(VLOOKUP(T45,'Perguntas possíveis'!$B$22:$C$26,2,FALSE)*Q45))</f>
        <v>0</v>
      </c>
      <c r="V45" s="146">
        <f t="shared" si="2"/>
        <v>0</v>
      </c>
      <c r="W45" s="61">
        <f>IFERROR(VLOOKUP(A45,'Desafios-fonte'!$A$2:$B$8,2,FALSE),0)</f>
        <v>0</v>
      </c>
      <c r="X45" s="135" t="str">
        <f>IF(T45=0,LEFT(L45,1),LEFT(L45,1)*(VLOOKUP(T45,'Perguntas possíveis'!$B$22:$C$26,2,FALSE)))</f>
        <v/>
      </c>
      <c r="Y45" s="75">
        <f t="shared" si="4"/>
        <v>0</v>
      </c>
      <c r="Z45" s="74">
        <f>IFERROR(((VLOOKUP(M45,Impacto!$D$8:$J$12,7,FALSE)*0.3024)+(VLOOKUP(N45,Impacto!$E$8:$J$12,6,FALSE)*0.0525)+(VLOOKUP(O45,Impacto!$F$8:$J$12,5,FALSE)*0.4267)+(VLOOKUP(P45,Impacto!$H$8:$J$12,3,FALSE)*0.2184)),0)</f>
        <v>0</v>
      </c>
      <c r="AA45" s="74">
        <f t="shared" si="3"/>
        <v>0</v>
      </c>
      <c r="XDW45" s="61"/>
    </row>
    <row r="46" spans="1:27 16351:16351" ht="90.75" customHeight="1" thickTop="1" thickBot="1" x14ac:dyDescent="0.25">
      <c r="A46" s="142"/>
      <c r="B46" s="142"/>
      <c r="C46" s="142">
        <v>97</v>
      </c>
      <c r="D46" s="74"/>
      <c r="E46" s="74"/>
      <c r="F46" s="74"/>
      <c r="G46" s="74"/>
      <c r="H46" s="74"/>
      <c r="I46" s="156"/>
      <c r="J46" s="74"/>
      <c r="K46" s="74"/>
      <c r="L46" s="86"/>
      <c r="M46" s="143"/>
      <c r="N46" s="143"/>
      <c r="O46" s="143"/>
      <c r="P46" s="143"/>
      <c r="Q46" s="85">
        <f>IFERROR(LEFT(L46,1)*((VLOOKUP(M46,Impacto!$D$8:$J$12,7,FALSE)*0.3024)+(VLOOKUP(N46,Impacto!$E$8:$J$12,6,FALSE)*0.0525)+(VLOOKUP(O46,Impacto!$F$8:$J$12,5,FALSE)*0.4267)+(VLOOKUP(P46,Impacto!$H$8:$J$12,3,FALSE)*0.2184)),0)</f>
        <v>0</v>
      </c>
      <c r="R46" s="146">
        <f t="shared" si="1"/>
        <v>0</v>
      </c>
      <c r="S46" s="74"/>
      <c r="T46" s="87"/>
      <c r="U46" s="85">
        <f>IF(T46=0,Q46,(VLOOKUP(T46,'Perguntas possíveis'!$B$22:$C$26,2,FALSE)*Q46))</f>
        <v>0</v>
      </c>
      <c r="V46" s="146">
        <f t="shared" si="2"/>
        <v>0</v>
      </c>
      <c r="W46" s="61">
        <f>IFERROR(VLOOKUP(A46,'Desafios-fonte'!$A$2:$B$8,2,FALSE),0)</f>
        <v>0</v>
      </c>
      <c r="X46" s="135" t="str">
        <f>IF(T46=0,LEFT(L46,1),LEFT(L46,1)*(VLOOKUP(T46,'Perguntas possíveis'!$B$22:$C$26,2,FALSE)))</f>
        <v/>
      </c>
      <c r="Y46" s="75">
        <f t="shared" si="4"/>
        <v>0</v>
      </c>
      <c r="Z46" s="74">
        <f>IFERROR(((VLOOKUP(M46,Impacto!$D$8:$J$12,7,FALSE)*0.3024)+(VLOOKUP(N46,Impacto!$E$8:$J$12,6,FALSE)*0.0525)+(VLOOKUP(O46,Impacto!$F$8:$J$12,5,FALSE)*0.4267)+(VLOOKUP(P46,Impacto!$H$8:$J$12,3,FALSE)*0.2184)),0)</f>
        <v>0</v>
      </c>
      <c r="AA46" s="74">
        <f t="shared" si="3"/>
        <v>0</v>
      </c>
      <c r="XDW46" s="61"/>
    </row>
    <row r="47" spans="1:27 16351:16351" ht="90.75" customHeight="1" thickTop="1" thickBot="1" x14ac:dyDescent="0.25">
      <c r="A47" s="142"/>
      <c r="B47" s="142"/>
      <c r="C47" s="142">
        <v>113</v>
      </c>
      <c r="D47" s="74"/>
      <c r="E47" s="74"/>
      <c r="F47" s="74"/>
      <c r="G47" s="74"/>
      <c r="H47" s="74"/>
      <c r="I47" s="156"/>
      <c r="J47" s="74"/>
      <c r="K47" s="74"/>
      <c r="L47" s="86"/>
      <c r="M47" s="143"/>
      <c r="N47" s="143"/>
      <c r="O47" s="143"/>
      <c r="P47" s="143"/>
      <c r="Q47" s="85">
        <f>IFERROR(LEFT(L47,1)*((VLOOKUP(M47,Impacto!$D$8:$J$12,7,FALSE)*0.3024)+(VLOOKUP(N47,Impacto!$E$8:$J$12,6,FALSE)*0.0525)+(VLOOKUP(O47,Impacto!$F$8:$J$12,5,FALSE)*0.4267)+(VLOOKUP(P47,Impacto!$H$8:$J$12,3,FALSE)*0.2184)),0)</f>
        <v>0</v>
      </c>
      <c r="R47" s="146">
        <f t="shared" si="1"/>
        <v>0</v>
      </c>
      <c r="S47" s="74"/>
      <c r="T47" s="87"/>
      <c r="U47" s="85">
        <f>IF(T47=0,Q47,(VLOOKUP(T47,'Perguntas possíveis'!$B$22:$C$26,2,FALSE)*Q47))</f>
        <v>0</v>
      </c>
      <c r="V47" s="146">
        <f t="shared" si="2"/>
        <v>0</v>
      </c>
      <c r="W47" s="61">
        <f>IFERROR(VLOOKUP(A47,'Desafios-fonte'!$A$2:$B$8,2,FALSE),0)</f>
        <v>0</v>
      </c>
      <c r="X47" s="135" t="str">
        <f>IF(T47=0,LEFT(L47,1),LEFT(L47,1)*(VLOOKUP(T47,'Perguntas possíveis'!$B$22:$C$26,2,FALSE)))</f>
        <v/>
      </c>
      <c r="Y47" s="75">
        <f t="shared" si="4"/>
        <v>0</v>
      </c>
      <c r="Z47" s="74">
        <f>IFERROR(((VLOOKUP(M47,Impacto!$D$8:$J$12,7,FALSE)*0.3024)+(VLOOKUP(N47,Impacto!$E$8:$J$12,6,FALSE)*0.0525)+(VLOOKUP(O47,Impacto!$F$8:$J$12,5,FALSE)*0.4267)+(VLOOKUP(P47,Impacto!$H$8:$J$12,3,FALSE)*0.2184)),0)</f>
        <v>0</v>
      </c>
      <c r="AA47" s="74">
        <f t="shared" si="3"/>
        <v>0</v>
      </c>
      <c r="XDW47" s="61"/>
    </row>
    <row r="48" spans="1:27 16351:16351" ht="90.75" customHeight="1" thickTop="1" thickBot="1" x14ac:dyDescent="0.25">
      <c r="A48" s="142"/>
      <c r="B48" s="142"/>
      <c r="C48" s="142">
        <v>114</v>
      </c>
      <c r="D48" s="74"/>
      <c r="E48" s="74"/>
      <c r="F48" s="74"/>
      <c r="G48" s="74"/>
      <c r="H48" s="74"/>
      <c r="I48" s="156"/>
      <c r="J48" s="74"/>
      <c r="K48" s="74"/>
      <c r="L48" s="86"/>
      <c r="M48" s="143"/>
      <c r="N48" s="143"/>
      <c r="O48" s="143"/>
      <c r="P48" s="143"/>
      <c r="Q48" s="85">
        <f>IFERROR(LEFT(L48,1)*((VLOOKUP(M48,Impacto!$D$8:$J$12,7,FALSE)*0.3024)+(VLOOKUP(N48,Impacto!$E$8:$J$12,6,FALSE)*0.0525)+(VLOOKUP(O48,Impacto!$F$8:$J$12,5,FALSE)*0.4267)+(VLOOKUP(P48,Impacto!$H$8:$J$12,3,FALSE)*0.2184)),0)</f>
        <v>0</v>
      </c>
      <c r="R48" s="146">
        <f t="shared" si="1"/>
        <v>0</v>
      </c>
      <c r="S48" s="74"/>
      <c r="T48" s="87"/>
      <c r="U48" s="85">
        <f>IF(T48=0,Q48,(VLOOKUP(T48,'Perguntas possíveis'!$B$22:$C$26,2,FALSE)*Q48))</f>
        <v>0</v>
      </c>
      <c r="V48" s="146">
        <f t="shared" si="2"/>
        <v>0</v>
      </c>
      <c r="W48" s="61">
        <f>IFERROR(VLOOKUP(A48,'Desafios-fonte'!$A$2:$B$8,2,FALSE),0)</f>
        <v>0</v>
      </c>
      <c r="X48" s="135" t="str">
        <f>IF(T48=0,LEFT(L48,1),LEFT(L48,1)*(VLOOKUP(T48,'Perguntas possíveis'!$B$22:$C$26,2,FALSE)))</f>
        <v/>
      </c>
      <c r="Y48" s="75">
        <f t="shared" si="4"/>
        <v>0</v>
      </c>
      <c r="Z48" s="74">
        <f>IFERROR(((VLOOKUP(M48,Impacto!$D$8:$J$12,7,FALSE)*0.3024)+(VLOOKUP(N48,Impacto!$E$8:$J$12,6,FALSE)*0.0525)+(VLOOKUP(O48,Impacto!$F$8:$J$12,5,FALSE)*0.4267)+(VLOOKUP(P48,Impacto!$H$8:$J$12,3,FALSE)*0.2184)),0)</f>
        <v>0</v>
      </c>
      <c r="AA48" s="74">
        <f t="shared" si="3"/>
        <v>0</v>
      </c>
      <c r="XDW48" s="61"/>
    </row>
    <row r="49" spans="1:27 16351:16351" ht="90.75" customHeight="1" thickTop="1" thickBot="1" x14ac:dyDescent="0.25">
      <c r="A49" s="142"/>
      <c r="B49" s="142"/>
      <c r="C49" s="142">
        <v>138</v>
      </c>
      <c r="D49" s="74"/>
      <c r="E49" s="74"/>
      <c r="F49" s="74"/>
      <c r="G49" s="74"/>
      <c r="H49" s="74"/>
      <c r="I49" s="156"/>
      <c r="J49" s="74"/>
      <c r="K49" s="74"/>
      <c r="L49" s="86"/>
      <c r="M49" s="143"/>
      <c r="N49" s="143"/>
      <c r="O49" s="143"/>
      <c r="P49" s="143"/>
      <c r="Q49" s="85">
        <f>IFERROR(LEFT(L49,1)*((VLOOKUP(M49,Impacto!$D$8:$J$12,7,FALSE)*0.3024)+(VLOOKUP(N49,Impacto!$E$8:$J$12,6,FALSE)*0.0525)+(VLOOKUP(O49,Impacto!$F$8:$J$12,5,FALSE)*0.4267)+(VLOOKUP(P49,Impacto!$H$8:$J$12,3,FALSE)*0.2184)),0)</f>
        <v>0</v>
      </c>
      <c r="R49" s="146">
        <f t="shared" si="1"/>
        <v>0</v>
      </c>
      <c r="S49" s="74"/>
      <c r="T49" s="87"/>
      <c r="U49" s="85">
        <f>IF(T49=0,Q49,(VLOOKUP(T49,'Perguntas possíveis'!$B$22:$C$26,2,FALSE)*Q49))</f>
        <v>0</v>
      </c>
      <c r="V49" s="146">
        <f t="shared" si="2"/>
        <v>0</v>
      </c>
      <c r="W49" s="61">
        <f>IFERROR(VLOOKUP(A49,'Desafios-fonte'!$A$2:$B$8,2,FALSE),0)</f>
        <v>0</v>
      </c>
      <c r="X49" s="135" t="str">
        <f>IF(T49=0,LEFT(L49,1),LEFT(L49,1)*(VLOOKUP(T49,'Perguntas possíveis'!$B$22:$C$26,2,FALSE)))</f>
        <v/>
      </c>
      <c r="Y49" s="75">
        <f t="shared" si="4"/>
        <v>0</v>
      </c>
      <c r="Z49" s="74">
        <f>IFERROR(((VLOOKUP(M49,Impacto!$D$8:$J$12,7,FALSE)*0.3024)+(VLOOKUP(N49,Impacto!$E$8:$J$12,6,FALSE)*0.0525)+(VLOOKUP(O49,Impacto!$F$8:$J$12,5,FALSE)*0.4267)+(VLOOKUP(P49,Impacto!$H$8:$J$12,3,FALSE)*0.2184)),0)</f>
        <v>0</v>
      </c>
      <c r="AA49" s="74">
        <f t="shared" si="3"/>
        <v>0</v>
      </c>
      <c r="XDW49" s="61"/>
    </row>
    <row r="50" spans="1:27 16351:16351" ht="90.75" customHeight="1" thickTop="1" thickBot="1" x14ac:dyDescent="0.25">
      <c r="A50" s="142"/>
      <c r="B50" s="142"/>
      <c r="C50" s="142">
        <v>140</v>
      </c>
      <c r="D50" s="74"/>
      <c r="E50" s="74"/>
      <c r="F50" s="74"/>
      <c r="G50" s="74"/>
      <c r="H50" s="74"/>
      <c r="I50" s="156"/>
      <c r="J50" s="74"/>
      <c r="K50" s="74"/>
      <c r="L50" s="86"/>
      <c r="M50" s="143"/>
      <c r="N50" s="143"/>
      <c r="O50" s="143"/>
      <c r="P50" s="143"/>
      <c r="Q50" s="85">
        <f>IFERROR(LEFT(L50,1)*((VLOOKUP(M50,Impacto!$D$8:$J$12,7,FALSE)*0.3024)+(VLOOKUP(N50,Impacto!$E$8:$J$12,6,FALSE)*0.0525)+(VLOOKUP(O50,Impacto!$F$8:$J$12,5,FALSE)*0.4267)+(VLOOKUP(P50,Impacto!$H$8:$J$12,3,FALSE)*0.2184)),0)</f>
        <v>0</v>
      </c>
      <c r="R50" s="146">
        <f t="shared" si="1"/>
        <v>0</v>
      </c>
      <c r="S50" s="74"/>
      <c r="T50" s="87"/>
      <c r="U50" s="85">
        <f>IF(T50=0,Q50,(VLOOKUP(T50,'Perguntas possíveis'!$B$22:$C$26,2,FALSE)*Q50))</f>
        <v>0</v>
      </c>
      <c r="V50" s="146">
        <f t="shared" si="2"/>
        <v>0</v>
      </c>
      <c r="W50" s="61">
        <f>IFERROR(VLOOKUP(A50,'Desafios-fonte'!$A$2:$B$8,2,FALSE),0)</f>
        <v>0</v>
      </c>
      <c r="X50" s="135" t="str">
        <f>IF(T50=0,LEFT(L50,1),LEFT(L50,1)*(VLOOKUP(T50,'Perguntas possíveis'!$B$22:$C$26,2,FALSE)))</f>
        <v/>
      </c>
      <c r="Y50" s="75">
        <f t="shared" si="4"/>
        <v>0</v>
      </c>
      <c r="Z50" s="74">
        <f>IFERROR(((VLOOKUP(M50,Impacto!$D$8:$J$12,7,FALSE)*0.3024)+(VLOOKUP(N50,Impacto!$E$8:$J$12,6,FALSE)*0.0525)+(VLOOKUP(O50,Impacto!$F$8:$J$12,5,FALSE)*0.4267)+(VLOOKUP(P50,Impacto!$H$8:$J$12,3,FALSE)*0.2184)),0)</f>
        <v>0</v>
      </c>
      <c r="AA50" s="74">
        <f t="shared" si="3"/>
        <v>0</v>
      </c>
      <c r="XDW50" s="61"/>
    </row>
    <row r="51" spans="1:27 16351:16351" ht="90.75" customHeight="1" thickTop="1" thickBot="1" x14ac:dyDescent="0.25">
      <c r="A51" s="142"/>
      <c r="B51" s="142"/>
      <c r="C51" s="142">
        <v>141</v>
      </c>
      <c r="D51" s="74"/>
      <c r="E51" s="74"/>
      <c r="F51" s="74"/>
      <c r="G51" s="74"/>
      <c r="H51" s="74"/>
      <c r="I51" s="156"/>
      <c r="J51" s="74"/>
      <c r="K51" s="74"/>
      <c r="L51" s="86"/>
      <c r="M51" s="143"/>
      <c r="N51" s="143"/>
      <c r="O51" s="143"/>
      <c r="P51" s="143"/>
      <c r="Q51" s="85">
        <f>IFERROR(LEFT(L51,1)*((VLOOKUP(M51,Impacto!$D$8:$J$12,7,FALSE)*0.3024)+(VLOOKUP(N51,Impacto!$E$8:$J$12,6,FALSE)*0.0525)+(VLOOKUP(O51,Impacto!$F$8:$J$12,5,FALSE)*0.4267)+(VLOOKUP(P51,Impacto!$H$8:$J$12,3,FALSE)*0.2184)),0)</f>
        <v>0</v>
      </c>
      <c r="R51" s="146">
        <f t="shared" si="1"/>
        <v>0</v>
      </c>
      <c r="S51" s="74"/>
      <c r="T51" s="87"/>
      <c r="U51" s="85">
        <f>IF(T51=0,Q51,(VLOOKUP(T51,'Perguntas possíveis'!$B$22:$C$26,2,FALSE)*Q51))</f>
        <v>0</v>
      </c>
      <c r="V51" s="146">
        <f t="shared" si="2"/>
        <v>0</v>
      </c>
      <c r="W51" s="61">
        <f>IFERROR(VLOOKUP(A51,'Desafios-fonte'!$A$2:$B$8,2,FALSE),0)</f>
        <v>0</v>
      </c>
      <c r="X51" s="135" t="str">
        <f>IF(T51=0,LEFT(L51,1),LEFT(L51,1)*(VLOOKUP(T51,'Perguntas possíveis'!$B$22:$C$26,2,FALSE)))</f>
        <v/>
      </c>
      <c r="Y51" s="75">
        <f t="shared" si="4"/>
        <v>0</v>
      </c>
      <c r="Z51" s="74">
        <f>IFERROR(((VLOOKUP(M51,Impacto!$D$8:$J$12,7,FALSE)*0.3024)+(VLOOKUP(N51,Impacto!$E$8:$J$12,6,FALSE)*0.0525)+(VLOOKUP(O51,Impacto!$F$8:$J$12,5,FALSE)*0.4267)+(VLOOKUP(P51,Impacto!$H$8:$J$12,3,FALSE)*0.2184)),0)</f>
        <v>0</v>
      </c>
      <c r="AA51" s="74">
        <f t="shared" si="3"/>
        <v>0</v>
      </c>
      <c r="XDW51" s="61"/>
    </row>
    <row r="52" spans="1:27 16351:16351" ht="90.75" customHeight="1" thickTop="1" thickBot="1" x14ac:dyDescent="0.25">
      <c r="A52" s="142"/>
      <c r="B52" s="142"/>
      <c r="C52" s="142">
        <v>142</v>
      </c>
      <c r="D52" s="74"/>
      <c r="E52" s="74"/>
      <c r="F52" s="74"/>
      <c r="G52" s="74"/>
      <c r="H52" s="74"/>
      <c r="I52" s="156"/>
      <c r="J52" s="74"/>
      <c r="K52" s="74"/>
      <c r="L52" s="86"/>
      <c r="M52" s="143"/>
      <c r="N52" s="143"/>
      <c r="O52" s="143"/>
      <c r="P52" s="143"/>
      <c r="Q52" s="85">
        <f>IFERROR(LEFT(L52,1)*((VLOOKUP(M52,Impacto!$D$8:$J$12,7,FALSE)*0.3024)+(VLOOKUP(N52,Impacto!$E$8:$J$12,6,FALSE)*0.0525)+(VLOOKUP(O52,Impacto!$F$8:$J$12,5,FALSE)*0.4267)+(VLOOKUP(P52,Impacto!$H$8:$J$12,3,FALSE)*0.2184)),0)</f>
        <v>0</v>
      </c>
      <c r="R52" s="146">
        <f t="shared" si="1"/>
        <v>0</v>
      </c>
      <c r="S52" s="74"/>
      <c r="T52" s="87"/>
      <c r="U52" s="85">
        <f>IF(T52=0,Q52,(VLOOKUP(T52,'Perguntas possíveis'!$B$22:$C$26,2,FALSE)*Q52))</f>
        <v>0</v>
      </c>
      <c r="V52" s="146">
        <f t="shared" si="2"/>
        <v>0</v>
      </c>
      <c r="W52" s="61">
        <f>IFERROR(VLOOKUP(A52,'Desafios-fonte'!$A$2:$B$8,2,FALSE),0)</f>
        <v>0</v>
      </c>
      <c r="X52" s="135" t="str">
        <f>IF(T52=0,LEFT(L52,1),LEFT(L52,1)*(VLOOKUP(T52,'Perguntas possíveis'!$B$22:$C$26,2,FALSE)))</f>
        <v/>
      </c>
      <c r="Y52" s="75">
        <f t="shared" si="4"/>
        <v>0</v>
      </c>
      <c r="Z52" s="74">
        <f>IFERROR(((VLOOKUP(M52,Impacto!$D$8:$J$12,7,FALSE)*0.3024)+(VLOOKUP(N52,Impacto!$E$8:$J$12,6,FALSE)*0.0525)+(VLOOKUP(O52,Impacto!$F$8:$J$12,5,FALSE)*0.4267)+(VLOOKUP(P52,Impacto!$H$8:$J$12,3,FALSE)*0.2184)),0)</f>
        <v>0</v>
      </c>
      <c r="AA52" s="74">
        <f t="shared" si="3"/>
        <v>0</v>
      </c>
      <c r="XDW52" s="61"/>
    </row>
    <row r="53" spans="1:27 16351:16351" ht="90.75" customHeight="1" thickTop="1" thickBot="1" x14ac:dyDescent="0.25">
      <c r="A53" s="142"/>
      <c r="B53" s="142"/>
      <c r="C53" s="142">
        <v>73</v>
      </c>
      <c r="D53" s="74"/>
      <c r="E53" s="74"/>
      <c r="F53" s="74"/>
      <c r="G53" s="74"/>
      <c r="H53" s="74"/>
      <c r="I53" s="156"/>
      <c r="J53" s="74"/>
      <c r="K53" s="74"/>
      <c r="L53" s="86"/>
      <c r="M53" s="143"/>
      <c r="N53" s="143"/>
      <c r="O53" s="143"/>
      <c r="P53" s="143"/>
      <c r="Q53" s="85">
        <f>IFERROR(LEFT(L53,1)*((VLOOKUP(M53,Impacto!$D$8:$J$12,7,FALSE)*0.3024)+(VLOOKUP(N53,Impacto!$E$8:$J$12,6,FALSE)*0.0525)+(VLOOKUP(O53,Impacto!$F$8:$J$12,5,FALSE)*0.4267)+(VLOOKUP(P53,Impacto!$H$8:$J$12,3,FALSE)*0.2184)),0)</f>
        <v>0</v>
      </c>
      <c r="R53" s="146">
        <f t="shared" si="1"/>
        <v>0</v>
      </c>
      <c r="S53" s="74"/>
      <c r="T53" s="87"/>
      <c r="U53" s="85">
        <f>IF(T53=0,Q53,(VLOOKUP(T53,'Perguntas possíveis'!$B$22:$C$26,2,FALSE)*Q53))</f>
        <v>0</v>
      </c>
      <c r="V53" s="146">
        <f t="shared" si="2"/>
        <v>0</v>
      </c>
      <c r="W53" s="61">
        <f>IFERROR(VLOOKUP(A53,'Desafios-fonte'!$A$2:$B$8,2,FALSE),0)</f>
        <v>0</v>
      </c>
      <c r="X53" s="135" t="str">
        <f>IF(T53=0,LEFT(L53,1),LEFT(L53,1)*(VLOOKUP(T53,'Perguntas possíveis'!$B$22:$C$26,2,FALSE)))</f>
        <v/>
      </c>
      <c r="Y53" s="75">
        <f t="shared" si="4"/>
        <v>0</v>
      </c>
      <c r="Z53" s="74">
        <f>IFERROR(((VLOOKUP(M53,Impacto!$D$8:$J$12,7,FALSE)*0.3024)+(VLOOKUP(N53,Impacto!$E$8:$J$12,6,FALSE)*0.0525)+(VLOOKUP(O53,Impacto!$F$8:$J$12,5,FALSE)*0.4267)+(VLOOKUP(P53,Impacto!$H$8:$J$12,3,FALSE)*0.2184)),0)</f>
        <v>0</v>
      </c>
      <c r="AA53" s="74">
        <f t="shared" si="3"/>
        <v>0</v>
      </c>
      <c r="XDW53" s="61"/>
    </row>
    <row r="54" spans="1:27 16351:16351" ht="90.75" customHeight="1" thickTop="1" thickBot="1" x14ac:dyDescent="0.25">
      <c r="A54" s="142"/>
      <c r="B54" s="142"/>
      <c r="C54" s="142">
        <v>88</v>
      </c>
      <c r="D54" s="74"/>
      <c r="E54" s="74"/>
      <c r="F54" s="74"/>
      <c r="G54" s="74"/>
      <c r="H54" s="74"/>
      <c r="I54" s="156"/>
      <c r="J54" s="74"/>
      <c r="K54" s="74"/>
      <c r="L54" s="86"/>
      <c r="M54" s="143"/>
      <c r="N54" s="143"/>
      <c r="O54" s="143"/>
      <c r="P54" s="143"/>
      <c r="Q54" s="85">
        <f>IFERROR(LEFT(L54,1)*((VLOOKUP(M54,Impacto!$D$8:$J$12,7,FALSE)*0.3024)+(VLOOKUP(N54,Impacto!$E$8:$J$12,6,FALSE)*0.0525)+(VLOOKUP(O54,Impacto!$F$8:$J$12,5,FALSE)*0.4267)+(VLOOKUP(P54,Impacto!$H$8:$J$12,3,FALSE)*0.2184)),0)</f>
        <v>0</v>
      </c>
      <c r="R54" s="146">
        <f t="shared" si="1"/>
        <v>0</v>
      </c>
      <c r="S54" s="74"/>
      <c r="T54" s="87"/>
      <c r="U54" s="85">
        <f>IF(T54=0,Q54,(VLOOKUP(T54,'Perguntas possíveis'!$B$22:$C$26,2,FALSE)*Q54))</f>
        <v>0</v>
      </c>
      <c r="V54" s="146">
        <f t="shared" si="2"/>
        <v>0</v>
      </c>
      <c r="W54" s="61">
        <f>IFERROR(VLOOKUP(A54,'Desafios-fonte'!$A$2:$B$8,2,FALSE),0)</f>
        <v>0</v>
      </c>
      <c r="X54" s="135" t="str">
        <f>IF(T54=0,LEFT(L54,1),LEFT(L54,1)*(VLOOKUP(T54,'Perguntas possíveis'!$B$22:$C$26,2,FALSE)))</f>
        <v/>
      </c>
      <c r="Y54" s="75">
        <f t="shared" si="4"/>
        <v>0</v>
      </c>
      <c r="Z54" s="74">
        <f>IFERROR(((VLOOKUP(M54,Impacto!$D$8:$J$12,7,FALSE)*0.3024)+(VLOOKUP(N54,Impacto!$E$8:$J$12,6,FALSE)*0.0525)+(VLOOKUP(O54,Impacto!$F$8:$J$12,5,FALSE)*0.4267)+(VLOOKUP(P54,Impacto!$H$8:$J$12,3,FALSE)*0.2184)),0)</f>
        <v>0</v>
      </c>
      <c r="AA54" s="74">
        <f t="shared" si="3"/>
        <v>0</v>
      </c>
      <c r="XDW54" s="61"/>
    </row>
    <row r="55" spans="1:27 16351:16351" ht="90.75" customHeight="1" thickTop="1" thickBot="1" x14ac:dyDescent="0.25">
      <c r="A55" s="142"/>
      <c r="B55" s="142"/>
      <c r="C55" s="142">
        <v>90</v>
      </c>
      <c r="D55" s="74"/>
      <c r="E55" s="74"/>
      <c r="F55" s="74"/>
      <c r="G55" s="74"/>
      <c r="H55" s="74"/>
      <c r="I55" s="156"/>
      <c r="J55" s="74"/>
      <c r="K55" s="74"/>
      <c r="L55" s="86"/>
      <c r="M55" s="143"/>
      <c r="N55" s="143"/>
      <c r="O55" s="143"/>
      <c r="P55" s="143"/>
      <c r="Q55" s="85">
        <f>IFERROR(LEFT(L55,1)*((VLOOKUP(M55,Impacto!$D$8:$J$12,7,FALSE)*0.3024)+(VLOOKUP(N55,Impacto!$E$8:$J$12,6,FALSE)*0.0525)+(VLOOKUP(O55,Impacto!$F$8:$J$12,5,FALSE)*0.4267)+(VLOOKUP(P55,Impacto!$H$8:$J$12,3,FALSE)*0.2184)),0)</f>
        <v>0</v>
      </c>
      <c r="R55" s="146">
        <f t="shared" si="1"/>
        <v>0</v>
      </c>
      <c r="S55" s="74"/>
      <c r="T55" s="87"/>
      <c r="U55" s="85">
        <f>IF(T55=0,Q55,(VLOOKUP(T55,'Perguntas possíveis'!$B$22:$C$26,2,FALSE)*Q55))</f>
        <v>0</v>
      </c>
      <c r="V55" s="146">
        <f t="shared" si="2"/>
        <v>0</v>
      </c>
      <c r="W55" s="61">
        <f>IFERROR(VLOOKUP(A55,'Desafios-fonte'!$A$2:$B$8,2,FALSE),0)</f>
        <v>0</v>
      </c>
      <c r="X55" s="135" t="str">
        <f>IF(T55=0,LEFT(L55,1),LEFT(L55,1)*(VLOOKUP(T55,'Perguntas possíveis'!$B$22:$C$26,2,FALSE)))</f>
        <v/>
      </c>
      <c r="Y55" s="75">
        <f t="shared" si="4"/>
        <v>0</v>
      </c>
      <c r="Z55" s="74">
        <f>IFERROR(((VLOOKUP(M55,Impacto!$D$8:$J$12,7,FALSE)*0.3024)+(VLOOKUP(N55,Impacto!$E$8:$J$12,6,FALSE)*0.0525)+(VLOOKUP(O55,Impacto!$F$8:$J$12,5,FALSE)*0.4267)+(VLOOKUP(P55,Impacto!$H$8:$J$12,3,FALSE)*0.2184)),0)</f>
        <v>0</v>
      </c>
      <c r="AA55" s="74">
        <f t="shared" si="3"/>
        <v>0</v>
      </c>
      <c r="XDW55" s="61"/>
    </row>
    <row r="56" spans="1:27 16351:16351" ht="90.75" customHeight="1" thickTop="1" thickBot="1" x14ac:dyDescent="0.25">
      <c r="A56" s="142"/>
      <c r="B56" s="142"/>
      <c r="C56" s="142">
        <v>92</v>
      </c>
      <c r="D56" s="74"/>
      <c r="E56" s="74"/>
      <c r="F56" s="74"/>
      <c r="G56" s="74"/>
      <c r="H56" s="74"/>
      <c r="I56" s="156"/>
      <c r="J56" s="74"/>
      <c r="K56" s="74"/>
      <c r="L56" s="86"/>
      <c r="M56" s="143"/>
      <c r="N56" s="143"/>
      <c r="O56" s="143"/>
      <c r="P56" s="143"/>
      <c r="Q56" s="85">
        <f>IFERROR(LEFT(L56,1)*((VLOOKUP(M56,Impacto!$D$8:$J$12,7,FALSE)*0.3024)+(VLOOKUP(N56,Impacto!$E$8:$J$12,6,FALSE)*0.0525)+(VLOOKUP(O56,Impacto!$F$8:$J$12,5,FALSE)*0.4267)+(VLOOKUP(P56,Impacto!$H$8:$J$12,3,FALSE)*0.2184)),0)</f>
        <v>0</v>
      </c>
      <c r="R56" s="146">
        <f t="shared" si="1"/>
        <v>0</v>
      </c>
      <c r="S56" s="74"/>
      <c r="T56" s="87"/>
      <c r="U56" s="85">
        <f>IF(T56=0,Q56,(VLOOKUP(T56,'Perguntas possíveis'!$B$22:$C$26,2,FALSE)*Q56))</f>
        <v>0</v>
      </c>
      <c r="V56" s="146">
        <f t="shared" si="2"/>
        <v>0</v>
      </c>
      <c r="W56" s="61">
        <f>IFERROR(VLOOKUP(A56,'Desafios-fonte'!$A$2:$B$8,2,FALSE),0)</f>
        <v>0</v>
      </c>
      <c r="X56" s="135" t="str">
        <f>IF(T56=0,LEFT(L56,1),LEFT(L56,1)*(VLOOKUP(T56,'Perguntas possíveis'!$B$22:$C$26,2,FALSE)))</f>
        <v/>
      </c>
      <c r="Y56" s="75">
        <f t="shared" si="4"/>
        <v>0</v>
      </c>
      <c r="Z56" s="74">
        <f>IFERROR(((VLOOKUP(M56,Impacto!$D$8:$J$12,7,FALSE)*0.3024)+(VLOOKUP(N56,Impacto!$E$8:$J$12,6,FALSE)*0.0525)+(VLOOKUP(O56,Impacto!$F$8:$J$12,5,FALSE)*0.4267)+(VLOOKUP(P56,Impacto!$H$8:$J$12,3,FALSE)*0.2184)),0)</f>
        <v>0</v>
      </c>
      <c r="AA56" s="74">
        <f t="shared" si="3"/>
        <v>0</v>
      </c>
      <c r="XDW56" s="61"/>
    </row>
    <row r="57" spans="1:27 16351:16351" ht="90.75" customHeight="1" thickTop="1" thickBot="1" x14ac:dyDescent="0.25">
      <c r="A57" s="142"/>
      <c r="B57" s="142"/>
      <c r="C57" s="142">
        <v>135</v>
      </c>
      <c r="D57" s="74"/>
      <c r="E57" s="74"/>
      <c r="F57" s="74"/>
      <c r="G57" s="74"/>
      <c r="H57" s="74"/>
      <c r="I57" s="156"/>
      <c r="J57" s="74"/>
      <c r="K57" s="74"/>
      <c r="L57" s="86"/>
      <c r="M57" s="143"/>
      <c r="N57" s="143"/>
      <c r="O57" s="143"/>
      <c r="P57" s="143"/>
      <c r="Q57" s="85">
        <f>IFERROR(LEFT(L57,1)*((VLOOKUP(M57,Impacto!$D$8:$J$12,7,FALSE)*0.3024)+(VLOOKUP(N57,Impacto!$E$8:$J$12,6,FALSE)*0.0525)+(VLOOKUP(O57,Impacto!$F$8:$J$12,5,FALSE)*0.4267)+(VLOOKUP(P57,Impacto!$H$8:$J$12,3,FALSE)*0.2184)),0)</f>
        <v>0</v>
      </c>
      <c r="R57" s="146">
        <f t="shared" si="1"/>
        <v>0</v>
      </c>
      <c r="S57" s="74"/>
      <c r="T57" s="87"/>
      <c r="U57" s="85">
        <f>IF(T57=0,Q57,(VLOOKUP(T57,'Perguntas possíveis'!$B$22:$C$26,2,FALSE)*Q57))</f>
        <v>0</v>
      </c>
      <c r="V57" s="146">
        <f t="shared" si="2"/>
        <v>0</v>
      </c>
      <c r="W57" s="61">
        <f>IFERROR(VLOOKUP(A57,'Desafios-fonte'!$A$2:$B$8,2,FALSE),0)</f>
        <v>0</v>
      </c>
      <c r="X57" s="135" t="str">
        <f>IF(T57=0,LEFT(L57,1),LEFT(L57,1)*(VLOOKUP(T57,'Perguntas possíveis'!$B$22:$C$26,2,FALSE)))</f>
        <v/>
      </c>
      <c r="Y57" s="75">
        <f t="shared" si="4"/>
        <v>0</v>
      </c>
      <c r="Z57" s="74">
        <f>IFERROR(((VLOOKUP(M57,Impacto!$D$8:$J$12,7,FALSE)*0.3024)+(VLOOKUP(N57,Impacto!$E$8:$J$12,6,FALSE)*0.0525)+(VLOOKUP(O57,Impacto!$F$8:$J$12,5,FALSE)*0.4267)+(VLOOKUP(P57,Impacto!$H$8:$J$12,3,FALSE)*0.2184)),0)</f>
        <v>0</v>
      </c>
      <c r="AA57" s="74">
        <f t="shared" si="3"/>
        <v>0</v>
      </c>
      <c r="XDW57" s="61"/>
    </row>
    <row r="58" spans="1:27 16351:16351" ht="90.75" customHeight="1" thickTop="1" thickBot="1" x14ac:dyDescent="0.25">
      <c r="A58" s="142"/>
      <c r="B58" s="142"/>
      <c r="C58" s="142">
        <v>136</v>
      </c>
      <c r="D58" s="74"/>
      <c r="E58" s="74"/>
      <c r="F58" s="74"/>
      <c r="G58" s="74"/>
      <c r="H58" s="74"/>
      <c r="I58" s="156"/>
      <c r="J58" s="74"/>
      <c r="K58" s="74"/>
      <c r="L58" s="86"/>
      <c r="M58" s="143"/>
      <c r="N58" s="143"/>
      <c r="O58" s="143"/>
      <c r="P58" s="143"/>
      <c r="Q58" s="85">
        <f>IFERROR(LEFT(L58,1)*((VLOOKUP(M58,Impacto!$D$8:$J$12,7,FALSE)*0.3024)+(VLOOKUP(N58,Impacto!$E$8:$J$12,6,FALSE)*0.0525)+(VLOOKUP(O58,Impacto!$F$8:$J$12,5,FALSE)*0.4267)+(VLOOKUP(P58,Impacto!$H$8:$J$12,3,FALSE)*0.2184)),0)</f>
        <v>0</v>
      </c>
      <c r="R58" s="146">
        <f t="shared" si="1"/>
        <v>0</v>
      </c>
      <c r="S58" s="74"/>
      <c r="T58" s="87"/>
      <c r="U58" s="85">
        <f>IF(T58=0,Q58,(VLOOKUP(T58,'Perguntas possíveis'!$B$22:$C$26,2,FALSE)*Q58))</f>
        <v>0</v>
      </c>
      <c r="V58" s="146">
        <f t="shared" si="2"/>
        <v>0</v>
      </c>
      <c r="W58" s="61">
        <f>IFERROR(VLOOKUP(A58,'Desafios-fonte'!$A$2:$B$8,2,FALSE),0)</f>
        <v>0</v>
      </c>
      <c r="X58" s="135" t="str">
        <f>IF(T58=0,LEFT(L58,1),LEFT(L58,1)*(VLOOKUP(T58,'Perguntas possíveis'!$B$22:$C$26,2,FALSE)))</f>
        <v/>
      </c>
      <c r="Y58" s="75">
        <f t="shared" si="4"/>
        <v>0</v>
      </c>
      <c r="Z58" s="74">
        <f>IFERROR(((VLOOKUP(M58,Impacto!$D$8:$J$12,7,FALSE)*0.3024)+(VLOOKUP(N58,Impacto!$E$8:$J$12,6,FALSE)*0.0525)+(VLOOKUP(O58,Impacto!$F$8:$J$12,5,FALSE)*0.4267)+(VLOOKUP(P58,Impacto!$H$8:$J$12,3,FALSE)*0.2184)),0)</f>
        <v>0</v>
      </c>
      <c r="AA58" s="74">
        <f t="shared" si="3"/>
        <v>0</v>
      </c>
      <c r="XDW58" s="61"/>
    </row>
    <row r="59" spans="1:27 16351:16351" ht="90.75" customHeight="1" thickTop="1" thickBot="1" x14ac:dyDescent="0.25">
      <c r="A59" s="142"/>
      <c r="B59" s="142"/>
      <c r="C59" s="142">
        <v>11</v>
      </c>
      <c r="D59" s="74"/>
      <c r="E59" s="74"/>
      <c r="F59" s="74"/>
      <c r="G59" s="74"/>
      <c r="H59" s="74"/>
      <c r="I59" s="156"/>
      <c r="J59" s="74"/>
      <c r="K59" s="74"/>
      <c r="L59" s="86"/>
      <c r="M59" s="143"/>
      <c r="N59" s="143"/>
      <c r="O59" s="143"/>
      <c r="P59" s="143"/>
      <c r="Q59" s="85">
        <f>IFERROR(LEFT(L59,1)*((VLOOKUP(M59,Impacto!$D$8:$J$12,7,FALSE)*0.3024)+(VLOOKUP(N59,Impacto!$E$8:$J$12,6,FALSE)*0.0525)+(VLOOKUP(O59,Impacto!$F$8:$J$12,5,FALSE)*0.4267)+(VLOOKUP(P59,Impacto!$H$8:$J$12,3,FALSE)*0.2184)),0)</f>
        <v>0</v>
      </c>
      <c r="R59" s="146">
        <f t="shared" si="1"/>
        <v>0</v>
      </c>
      <c r="S59" s="74"/>
      <c r="T59" s="87"/>
      <c r="U59" s="85">
        <f>IF(T59=0,Q59,(VLOOKUP(T59,'Perguntas possíveis'!$B$22:$C$26,2,FALSE)*Q59))</f>
        <v>0</v>
      </c>
      <c r="V59" s="146">
        <f t="shared" si="2"/>
        <v>0</v>
      </c>
      <c r="W59" s="61">
        <f>IFERROR(VLOOKUP(A59,'Desafios-fonte'!$A$2:$B$8,2,FALSE),0)</f>
        <v>0</v>
      </c>
      <c r="X59" s="135" t="str">
        <f>IF(T59=0,LEFT(L59,1),LEFT(L59,1)*(VLOOKUP(T59,'Perguntas possíveis'!$B$22:$C$26,2,FALSE)))</f>
        <v/>
      </c>
      <c r="Y59" s="75">
        <f t="shared" si="4"/>
        <v>0</v>
      </c>
      <c r="Z59" s="74">
        <f>IFERROR(((VLOOKUP(M59,Impacto!$D$8:$J$12,7,FALSE)*0.3024)+(VLOOKUP(N59,Impacto!$E$8:$J$12,6,FALSE)*0.0525)+(VLOOKUP(O59,Impacto!$F$8:$J$12,5,FALSE)*0.4267)+(VLOOKUP(P59,Impacto!$H$8:$J$12,3,FALSE)*0.2184)),0)</f>
        <v>0</v>
      </c>
      <c r="AA59" s="74">
        <f t="shared" si="3"/>
        <v>0</v>
      </c>
      <c r="XDW59" s="61"/>
    </row>
    <row r="60" spans="1:27 16351:16351" ht="90.75" customHeight="1" thickTop="1" thickBot="1" x14ac:dyDescent="0.25">
      <c r="A60" s="142"/>
      <c r="B60" s="142"/>
      <c r="C60" s="142">
        <v>13</v>
      </c>
      <c r="D60" s="74"/>
      <c r="E60" s="74"/>
      <c r="F60" s="74"/>
      <c r="G60" s="74"/>
      <c r="H60" s="74"/>
      <c r="I60" s="156"/>
      <c r="J60" s="74"/>
      <c r="K60" s="74"/>
      <c r="L60" s="86"/>
      <c r="M60" s="143"/>
      <c r="N60" s="143"/>
      <c r="O60" s="143"/>
      <c r="P60" s="143"/>
      <c r="Q60" s="85">
        <f>IFERROR(LEFT(L60,1)*((VLOOKUP(M60,Impacto!$D$8:$J$12,7,FALSE)*0.3024)+(VLOOKUP(N60,Impacto!$E$8:$J$12,6,FALSE)*0.0525)+(VLOOKUP(O60,Impacto!$F$8:$J$12,5,FALSE)*0.4267)+(VLOOKUP(P60,Impacto!$H$8:$J$12,3,FALSE)*0.2184)),0)</f>
        <v>0</v>
      </c>
      <c r="R60" s="146">
        <f t="shared" si="1"/>
        <v>0</v>
      </c>
      <c r="S60" s="74"/>
      <c r="T60" s="87"/>
      <c r="U60" s="85">
        <f>IF(T60=0,Q60,(VLOOKUP(T60,'Perguntas possíveis'!$B$22:$C$26,2,FALSE)*Q60))</f>
        <v>0</v>
      </c>
      <c r="V60" s="146">
        <f t="shared" si="2"/>
        <v>0</v>
      </c>
      <c r="W60" s="61">
        <f>IFERROR(VLOOKUP(A60,'Desafios-fonte'!$A$2:$B$8,2,FALSE),0)</f>
        <v>0</v>
      </c>
      <c r="X60" s="135" t="str">
        <f>IF(T60=0,LEFT(L60,1),LEFT(L60,1)*(VLOOKUP(T60,'Perguntas possíveis'!$B$22:$C$26,2,FALSE)))</f>
        <v/>
      </c>
      <c r="Y60" s="75">
        <f t="shared" si="4"/>
        <v>0</v>
      </c>
      <c r="Z60" s="74">
        <f>IFERROR(((VLOOKUP(M60,Impacto!$D$8:$J$12,7,FALSE)*0.3024)+(VLOOKUP(N60,Impacto!$E$8:$J$12,6,FALSE)*0.0525)+(VLOOKUP(O60,Impacto!$F$8:$J$12,5,FALSE)*0.4267)+(VLOOKUP(P60,Impacto!$H$8:$J$12,3,FALSE)*0.2184)),0)</f>
        <v>0</v>
      </c>
      <c r="AA60" s="74">
        <f t="shared" si="3"/>
        <v>0</v>
      </c>
      <c r="XDW60" s="61"/>
    </row>
    <row r="61" spans="1:27 16351:16351" ht="90.75" customHeight="1" thickTop="1" thickBot="1" x14ac:dyDescent="0.25">
      <c r="A61" s="142"/>
      <c r="B61" s="142"/>
      <c r="C61" s="142">
        <v>18</v>
      </c>
      <c r="D61" s="74"/>
      <c r="E61" s="74"/>
      <c r="F61" s="74"/>
      <c r="G61" s="74"/>
      <c r="H61" s="74"/>
      <c r="I61" s="156"/>
      <c r="J61" s="74"/>
      <c r="K61" s="74"/>
      <c r="L61" s="86"/>
      <c r="M61" s="143"/>
      <c r="N61" s="143"/>
      <c r="O61" s="143"/>
      <c r="P61" s="143"/>
      <c r="Q61" s="85">
        <f>IFERROR(LEFT(L61,1)*((VLOOKUP(M61,Impacto!$D$8:$J$12,7,FALSE)*0.3024)+(VLOOKUP(N61,Impacto!$E$8:$J$12,6,FALSE)*0.0525)+(VLOOKUP(O61,Impacto!$F$8:$J$12,5,FALSE)*0.4267)+(VLOOKUP(P61,Impacto!$H$8:$J$12,3,FALSE)*0.2184)),0)</f>
        <v>0</v>
      </c>
      <c r="R61" s="146">
        <f t="shared" si="1"/>
        <v>0</v>
      </c>
      <c r="S61" s="74"/>
      <c r="T61" s="87"/>
      <c r="U61" s="85">
        <f>IF(T61=0,Q61,(VLOOKUP(T61,'Perguntas possíveis'!$B$22:$C$26,2,FALSE)*Q61))</f>
        <v>0</v>
      </c>
      <c r="V61" s="146">
        <f t="shared" si="2"/>
        <v>0</v>
      </c>
      <c r="W61" s="61">
        <f>IFERROR(VLOOKUP(A61,'Desafios-fonte'!$A$2:$B$8,2,FALSE),0)</f>
        <v>0</v>
      </c>
      <c r="X61" s="135" t="str">
        <f>IF(T61=0,LEFT(L61,1),LEFT(L61,1)*(VLOOKUP(T61,'Perguntas possíveis'!$B$22:$C$26,2,FALSE)))</f>
        <v/>
      </c>
      <c r="Y61" s="75">
        <f t="shared" si="4"/>
        <v>0</v>
      </c>
      <c r="Z61" s="74">
        <f>IFERROR(((VLOOKUP(M61,Impacto!$D$8:$J$12,7,FALSE)*0.3024)+(VLOOKUP(N61,Impacto!$E$8:$J$12,6,FALSE)*0.0525)+(VLOOKUP(O61,Impacto!$F$8:$J$12,5,FALSE)*0.4267)+(VLOOKUP(P61,Impacto!$H$8:$J$12,3,FALSE)*0.2184)),0)</f>
        <v>0</v>
      </c>
      <c r="AA61" s="74">
        <f t="shared" si="3"/>
        <v>0</v>
      </c>
      <c r="XDW61" s="61"/>
    </row>
    <row r="62" spans="1:27 16351:16351" ht="90.75" customHeight="1" thickTop="1" thickBot="1" x14ac:dyDescent="0.25">
      <c r="A62" s="142"/>
      <c r="B62" s="142"/>
      <c r="C62" s="142">
        <v>20</v>
      </c>
      <c r="D62" s="74"/>
      <c r="E62" s="74"/>
      <c r="F62" s="74"/>
      <c r="G62" s="74"/>
      <c r="H62" s="74"/>
      <c r="I62" s="156"/>
      <c r="J62" s="74"/>
      <c r="K62" s="74"/>
      <c r="L62" s="86"/>
      <c r="M62" s="143"/>
      <c r="N62" s="143"/>
      <c r="O62" s="143"/>
      <c r="P62" s="143"/>
      <c r="Q62" s="85">
        <f>IFERROR(LEFT(L62,1)*((VLOOKUP(M62,Impacto!$D$8:$J$12,7,FALSE)*0.3024)+(VLOOKUP(N62,Impacto!$E$8:$J$12,6,FALSE)*0.0525)+(VLOOKUP(O62,Impacto!$F$8:$J$12,5,FALSE)*0.4267)+(VLOOKUP(P62,Impacto!$H$8:$J$12,3,FALSE)*0.2184)),0)</f>
        <v>0</v>
      </c>
      <c r="R62" s="146">
        <f t="shared" si="1"/>
        <v>0</v>
      </c>
      <c r="S62" s="74"/>
      <c r="T62" s="87"/>
      <c r="U62" s="85">
        <f>IF(T62=0,Q62,(VLOOKUP(T62,'Perguntas possíveis'!$B$22:$C$26,2,FALSE)*Q62))</f>
        <v>0</v>
      </c>
      <c r="V62" s="146">
        <f t="shared" si="2"/>
        <v>0</v>
      </c>
      <c r="W62" s="61">
        <f>IFERROR(VLOOKUP(A62,'Desafios-fonte'!$A$2:$B$8,2,FALSE),0)</f>
        <v>0</v>
      </c>
      <c r="X62" s="135" t="str">
        <f>IF(T62=0,LEFT(L62,1),LEFT(L62,1)*(VLOOKUP(T62,'Perguntas possíveis'!$B$22:$C$26,2,FALSE)))</f>
        <v/>
      </c>
      <c r="Y62" s="75">
        <f t="shared" si="4"/>
        <v>0</v>
      </c>
      <c r="Z62" s="74">
        <f>IFERROR(((VLOOKUP(M62,Impacto!$D$8:$J$12,7,FALSE)*0.3024)+(VLOOKUP(N62,Impacto!$E$8:$J$12,6,FALSE)*0.0525)+(VLOOKUP(O62,Impacto!$F$8:$J$12,5,FALSE)*0.4267)+(VLOOKUP(P62,Impacto!$H$8:$J$12,3,FALSE)*0.2184)),0)</f>
        <v>0</v>
      </c>
      <c r="AA62" s="74">
        <f t="shared" si="3"/>
        <v>0</v>
      </c>
      <c r="XDW62" s="61"/>
    </row>
    <row r="63" spans="1:27 16351:16351" ht="90.75" customHeight="1" thickTop="1" thickBot="1" x14ac:dyDescent="0.25">
      <c r="A63" s="142"/>
      <c r="B63" s="142"/>
      <c r="C63" s="142">
        <v>21</v>
      </c>
      <c r="D63" s="74"/>
      <c r="E63" s="74"/>
      <c r="F63" s="74"/>
      <c r="G63" s="74"/>
      <c r="H63" s="74"/>
      <c r="I63" s="156"/>
      <c r="J63" s="74"/>
      <c r="K63" s="74"/>
      <c r="L63" s="86"/>
      <c r="M63" s="143"/>
      <c r="N63" s="143"/>
      <c r="O63" s="143"/>
      <c r="P63" s="143"/>
      <c r="Q63" s="85">
        <f>IFERROR(LEFT(L63,1)*((VLOOKUP(M63,Impacto!$D$8:$J$12,7,FALSE)*0.3024)+(VLOOKUP(N63,Impacto!$E$8:$J$12,6,FALSE)*0.0525)+(VLOOKUP(O63,Impacto!$F$8:$J$12,5,FALSE)*0.4267)+(VLOOKUP(P63,Impacto!$H$8:$J$12,3,FALSE)*0.2184)),0)</f>
        <v>0</v>
      </c>
      <c r="R63" s="146">
        <f t="shared" si="1"/>
        <v>0</v>
      </c>
      <c r="S63" s="74"/>
      <c r="T63" s="87"/>
      <c r="U63" s="85">
        <f>IF(T63=0,Q63,(VLOOKUP(T63,'Perguntas possíveis'!$B$22:$C$26,2,FALSE)*Q63))</f>
        <v>0</v>
      </c>
      <c r="V63" s="146">
        <f t="shared" si="2"/>
        <v>0</v>
      </c>
      <c r="W63" s="61">
        <f>IFERROR(VLOOKUP(A63,'Desafios-fonte'!$A$2:$B$8,2,FALSE),0)</f>
        <v>0</v>
      </c>
      <c r="X63" s="135" t="str">
        <f>IF(T63=0,LEFT(L63,1),LEFT(L63,1)*(VLOOKUP(T63,'Perguntas possíveis'!$B$22:$C$26,2,FALSE)))</f>
        <v/>
      </c>
      <c r="Y63" s="75">
        <f t="shared" si="4"/>
        <v>0</v>
      </c>
      <c r="Z63" s="74">
        <f>IFERROR(((VLOOKUP(M63,Impacto!$D$8:$J$12,7,FALSE)*0.3024)+(VLOOKUP(N63,Impacto!$E$8:$J$12,6,FALSE)*0.0525)+(VLOOKUP(O63,Impacto!$F$8:$J$12,5,FALSE)*0.4267)+(VLOOKUP(P63,Impacto!$H$8:$J$12,3,FALSE)*0.2184)),0)</f>
        <v>0</v>
      </c>
      <c r="AA63" s="74">
        <f t="shared" si="3"/>
        <v>0</v>
      </c>
      <c r="XDW63" s="61"/>
    </row>
    <row r="64" spans="1:27 16351:16351" ht="90.75" customHeight="1" thickTop="1" thickBot="1" x14ac:dyDescent="0.25">
      <c r="A64" s="142"/>
      <c r="B64" s="142"/>
      <c r="C64" s="142">
        <v>23</v>
      </c>
      <c r="D64" s="74"/>
      <c r="E64" s="74"/>
      <c r="F64" s="74"/>
      <c r="G64" s="74"/>
      <c r="H64" s="74"/>
      <c r="I64" s="156"/>
      <c r="J64" s="74"/>
      <c r="K64" s="74"/>
      <c r="L64" s="86"/>
      <c r="M64" s="143"/>
      <c r="N64" s="143"/>
      <c r="O64" s="143"/>
      <c r="P64" s="143"/>
      <c r="Q64" s="85">
        <f>IFERROR(LEFT(L64,1)*((VLOOKUP(M64,Impacto!$D$8:$J$12,7,FALSE)*0.3024)+(VLOOKUP(N64,Impacto!$E$8:$J$12,6,FALSE)*0.0525)+(VLOOKUP(O64,Impacto!$F$8:$J$12,5,FALSE)*0.4267)+(VLOOKUP(P64,Impacto!$H$8:$J$12,3,FALSE)*0.2184)),0)</f>
        <v>0</v>
      </c>
      <c r="R64" s="146">
        <f t="shared" si="1"/>
        <v>0</v>
      </c>
      <c r="S64" s="74"/>
      <c r="T64" s="87"/>
      <c r="U64" s="85">
        <f>IF(T64=0,Q64,(VLOOKUP(T64,'Perguntas possíveis'!$B$22:$C$26,2,FALSE)*Q64))</f>
        <v>0</v>
      </c>
      <c r="V64" s="146">
        <f t="shared" si="2"/>
        <v>0</v>
      </c>
      <c r="W64" s="61">
        <f>IFERROR(VLOOKUP(A64,'Desafios-fonte'!$A$2:$B$8,2,FALSE),0)</f>
        <v>0</v>
      </c>
      <c r="X64" s="135" t="str">
        <f>IF(T64=0,LEFT(L64,1),LEFT(L64,1)*(VLOOKUP(T64,'Perguntas possíveis'!$B$22:$C$26,2,FALSE)))</f>
        <v/>
      </c>
      <c r="Y64" s="75">
        <f t="shared" si="4"/>
        <v>0</v>
      </c>
      <c r="Z64" s="74">
        <f>IFERROR(((VLOOKUP(M64,Impacto!$D$8:$J$12,7,FALSE)*0.3024)+(VLOOKUP(N64,Impacto!$E$8:$J$12,6,FALSE)*0.0525)+(VLOOKUP(O64,Impacto!$F$8:$J$12,5,FALSE)*0.4267)+(VLOOKUP(P64,Impacto!$H$8:$J$12,3,FALSE)*0.2184)),0)</f>
        <v>0</v>
      </c>
      <c r="AA64" s="74">
        <f t="shared" si="3"/>
        <v>0</v>
      </c>
      <c r="XDW64" s="61"/>
    </row>
    <row r="65" spans="1:27 16351:16351" ht="90.75" customHeight="1" thickTop="1" thickBot="1" x14ac:dyDescent="0.25">
      <c r="A65" s="142"/>
      <c r="B65" s="142"/>
      <c r="C65" s="142">
        <v>1</v>
      </c>
      <c r="D65" s="74"/>
      <c r="E65" s="74"/>
      <c r="F65" s="74"/>
      <c r="G65" s="74"/>
      <c r="H65" s="74"/>
      <c r="I65" s="156"/>
      <c r="J65" s="74"/>
      <c r="K65" s="74"/>
      <c r="L65" s="86"/>
      <c r="M65" s="143"/>
      <c r="N65" s="143"/>
      <c r="O65" s="143"/>
      <c r="P65" s="143"/>
      <c r="Q65" s="85">
        <f>IFERROR(LEFT(L65,1)*((VLOOKUP(M65,Impacto!$D$8:$J$12,7,FALSE)*0.3024)+(VLOOKUP(N65,Impacto!$E$8:$J$12,6,FALSE)*0.0525)+(VLOOKUP(O65,Impacto!$F$8:$J$12,5,FALSE)*0.4267)+(VLOOKUP(P65,Impacto!$H$8:$J$12,3,FALSE)*0.2184)),0)</f>
        <v>0</v>
      </c>
      <c r="R65" s="146">
        <f t="shared" ref="R65:R110" si="5">IF(Q65=0,0,IF(Q65&gt;=20,"EXTREMO",IF(Q65&gt;=12,"ALTO",IF(Q65&gt;=4,"MÉDIO","BAIXO"))))</f>
        <v>0</v>
      </c>
      <c r="S65" s="74"/>
      <c r="T65" s="87"/>
      <c r="U65" s="85">
        <f>IF(T65=0,Q65,(VLOOKUP(T65,'Perguntas possíveis'!$B$22:$C$26,2,FALSE)*Q65))</f>
        <v>0</v>
      </c>
      <c r="V65" s="146">
        <f t="shared" ref="V65:V110" si="6">IF(U65=0,0,IF(U65&gt;=20,"EXTREMO",IF(U65&gt;=12,"ALTO",IF(U65&gt;=4,"MÉDIO","BAIXO"))))</f>
        <v>0</v>
      </c>
      <c r="W65" s="61">
        <f>IFERROR(VLOOKUP(A65,'Desafios-fonte'!$A$2:$B$8,2,FALSE),0)</f>
        <v>0</v>
      </c>
      <c r="X65" s="135" t="str">
        <f>IF(T65=0,LEFT(L65,1),LEFT(L65,1)*(VLOOKUP(T65,'Perguntas possíveis'!$B$22:$C$26,2,FALSE)))</f>
        <v/>
      </c>
      <c r="Y65" s="75">
        <f t="shared" ref="Y65:Y89" si="7">IF(T65=0,L65,IF(X65&gt;=5,"5- Muito alta",IF(X65&gt;=4,"4 - Alta",IF(X65&gt;=3,"3 - Média",IF(X65&gt;=2,"2 - Baixa","1 - Muito Baixa")))))</f>
        <v>0</v>
      </c>
      <c r="Z65" s="74">
        <f>IFERROR(((VLOOKUP(M65,Impacto!$D$8:$J$12,7,FALSE)*0.3024)+(VLOOKUP(N65,Impacto!$E$8:$J$12,6,FALSE)*0.0525)+(VLOOKUP(O65,Impacto!$F$8:$J$12,5,FALSE)*0.4267)+(VLOOKUP(P65,Impacto!$H$8:$J$12,3,FALSE)*0.2184)),0)</f>
        <v>0</v>
      </c>
      <c r="AA65" s="74">
        <f t="shared" ref="AA65:AA110" si="8">IF(Z65=0,0,IF(Z65&gt;=5,"5- Muito alto",IF(Z65&gt;=4,"4 - Alto",IF(Z65&gt;=3,"3 - Médio",IF(Z65&gt;=2,"2 - Baixo","1 - Muito Baixo")))))</f>
        <v>0</v>
      </c>
      <c r="XDW65" s="61"/>
    </row>
    <row r="66" spans="1:27 16351:16351" ht="90.75" customHeight="1" thickTop="1" thickBot="1" x14ac:dyDescent="0.25">
      <c r="A66" s="142"/>
      <c r="B66" s="142"/>
      <c r="C66" s="142">
        <v>8</v>
      </c>
      <c r="D66" s="74"/>
      <c r="E66" s="74"/>
      <c r="F66" s="74"/>
      <c r="G66" s="74"/>
      <c r="H66" s="74"/>
      <c r="I66" s="156"/>
      <c r="J66" s="74"/>
      <c r="K66" s="74"/>
      <c r="L66" s="86"/>
      <c r="M66" s="143"/>
      <c r="N66" s="143"/>
      <c r="O66" s="143"/>
      <c r="P66" s="143"/>
      <c r="Q66" s="85">
        <f>IFERROR(LEFT(L66,1)*((VLOOKUP(M66,Impacto!$D$8:$J$12,7,FALSE)*0.3024)+(VLOOKUP(N66,Impacto!$E$8:$J$12,6,FALSE)*0.0525)+(VLOOKUP(O66,Impacto!$F$8:$J$12,5,FALSE)*0.4267)+(VLOOKUP(P66,Impacto!$H$8:$J$12,3,FALSE)*0.2184)),0)</f>
        <v>0</v>
      </c>
      <c r="R66" s="146">
        <f t="shared" si="5"/>
        <v>0</v>
      </c>
      <c r="S66" s="74"/>
      <c r="T66" s="87"/>
      <c r="U66" s="85">
        <f>IF(T66=0,Q66,(VLOOKUP(T66,'Perguntas possíveis'!$B$22:$C$26,2,FALSE)*Q66))</f>
        <v>0</v>
      </c>
      <c r="V66" s="146">
        <f t="shared" si="6"/>
        <v>0</v>
      </c>
      <c r="W66" s="61">
        <f>IFERROR(VLOOKUP(A66,'Desafios-fonte'!$A$2:$B$8,2,FALSE),0)</f>
        <v>0</v>
      </c>
      <c r="X66" s="135" t="str">
        <f>IF(T66=0,LEFT(L66,1),LEFT(L66,1)*(VLOOKUP(T66,'Perguntas possíveis'!$B$22:$C$26,2,FALSE)))</f>
        <v/>
      </c>
      <c r="Y66" s="75">
        <f t="shared" si="7"/>
        <v>0</v>
      </c>
      <c r="Z66" s="74">
        <f>IFERROR(((VLOOKUP(M66,Impacto!$D$8:$J$12,7,FALSE)*0.3024)+(VLOOKUP(N66,Impacto!$E$8:$J$12,6,FALSE)*0.0525)+(VLOOKUP(O66,Impacto!$F$8:$J$12,5,FALSE)*0.4267)+(VLOOKUP(P66,Impacto!$H$8:$J$12,3,FALSE)*0.2184)),0)</f>
        <v>0</v>
      </c>
      <c r="AA66" s="74">
        <f t="shared" si="8"/>
        <v>0</v>
      </c>
      <c r="XDW66" s="61"/>
    </row>
    <row r="67" spans="1:27 16351:16351" ht="90.75" customHeight="1" thickTop="1" thickBot="1" x14ac:dyDescent="0.25">
      <c r="A67" s="142"/>
      <c r="B67" s="142"/>
      <c r="C67" s="142">
        <v>68</v>
      </c>
      <c r="D67" s="74"/>
      <c r="E67" s="74"/>
      <c r="F67" s="74"/>
      <c r="G67" s="74"/>
      <c r="H67" s="74"/>
      <c r="I67" s="156"/>
      <c r="J67" s="74"/>
      <c r="K67" s="74"/>
      <c r="L67" s="86"/>
      <c r="M67" s="143"/>
      <c r="N67" s="143"/>
      <c r="O67" s="143"/>
      <c r="P67" s="143"/>
      <c r="Q67" s="85">
        <f>IFERROR(LEFT(L67,1)*((VLOOKUP(M67,Impacto!$D$8:$J$12,7,FALSE)*0.3024)+(VLOOKUP(N67,Impacto!$E$8:$J$12,6,FALSE)*0.0525)+(VLOOKUP(O67,Impacto!$F$8:$J$12,5,FALSE)*0.4267)+(VLOOKUP(P67,Impacto!$H$8:$J$12,3,FALSE)*0.2184)),0)</f>
        <v>0</v>
      </c>
      <c r="R67" s="146">
        <f t="shared" si="5"/>
        <v>0</v>
      </c>
      <c r="S67" s="74"/>
      <c r="T67" s="87"/>
      <c r="U67" s="85">
        <f>IF(T67=0,Q67,(VLOOKUP(T67,'Perguntas possíveis'!$B$22:$C$26,2,FALSE)*Q67))</f>
        <v>0</v>
      </c>
      <c r="V67" s="146">
        <f t="shared" si="6"/>
        <v>0</v>
      </c>
      <c r="W67" s="61">
        <f>IFERROR(VLOOKUP(A67,'Desafios-fonte'!$A$2:$B$8,2,FALSE),0)</f>
        <v>0</v>
      </c>
      <c r="X67" s="135" t="str">
        <f>IF(T67=0,LEFT(L67,1),LEFT(L67,1)*(VLOOKUP(T67,'Perguntas possíveis'!$B$22:$C$26,2,FALSE)))</f>
        <v/>
      </c>
      <c r="Y67" s="75">
        <f t="shared" si="7"/>
        <v>0</v>
      </c>
      <c r="Z67" s="74">
        <f>IFERROR(((VLOOKUP(M67,Impacto!$D$8:$J$12,7,FALSE)*0.3024)+(VLOOKUP(N67,Impacto!$E$8:$J$12,6,FALSE)*0.0525)+(VLOOKUP(O67,Impacto!$F$8:$J$12,5,FALSE)*0.4267)+(VLOOKUP(P67,Impacto!$H$8:$J$12,3,FALSE)*0.2184)),0)</f>
        <v>0</v>
      </c>
      <c r="AA67" s="74">
        <f t="shared" si="8"/>
        <v>0</v>
      </c>
      <c r="XDW67" s="61"/>
    </row>
    <row r="68" spans="1:27 16351:16351" ht="90.75" customHeight="1" thickTop="1" thickBot="1" x14ac:dyDescent="0.25">
      <c r="A68" s="142"/>
      <c r="B68" s="142"/>
      <c r="C68" s="142">
        <v>105</v>
      </c>
      <c r="D68" s="74"/>
      <c r="E68" s="74"/>
      <c r="F68" s="74"/>
      <c r="G68" s="74"/>
      <c r="H68" s="74"/>
      <c r="I68" s="156"/>
      <c r="J68" s="74"/>
      <c r="K68" s="74"/>
      <c r="L68" s="86"/>
      <c r="M68" s="143"/>
      <c r="N68" s="143"/>
      <c r="O68" s="143"/>
      <c r="P68" s="143"/>
      <c r="Q68" s="85">
        <f>IFERROR(LEFT(L68,1)*((VLOOKUP(M68,Impacto!$D$8:$J$12,7,FALSE)*0.3024)+(VLOOKUP(N68,Impacto!$E$8:$J$12,6,FALSE)*0.0525)+(VLOOKUP(O68,Impacto!$F$8:$J$12,5,FALSE)*0.4267)+(VLOOKUP(P68,Impacto!$H$8:$J$12,3,FALSE)*0.2184)),0)</f>
        <v>0</v>
      </c>
      <c r="R68" s="146">
        <f t="shared" si="5"/>
        <v>0</v>
      </c>
      <c r="S68" s="74"/>
      <c r="T68" s="87"/>
      <c r="U68" s="85">
        <f>IF(T68=0,Q68,(VLOOKUP(T68,'Perguntas possíveis'!$B$22:$C$26,2,FALSE)*Q68))</f>
        <v>0</v>
      </c>
      <c r="V68" s="146">
        <f t="shared" si="6"/>
        <v>0</v>
      </c>
      <c r="W68" s="61">
        <f>IFERROR(VLOOKUP(A68,'Desafios-fonte'!$A$2:$B$8,2,FALSE),0)</f>
        <v>0</v>
      </c>
      <c r="X68" s="135" t="str">
        <f>IF(T68=0,LEFT(L68,1),LEFT(L68,1)*(VLOOKUP(T68,'Perguntas possíveis'!$B$22:$C$26,2,FALSE)))</f>
        <v/>
      </c>
      <c r="Y68" s="75">
        <f t="shared" si="7"/>
        <v>0</v>
      </c>
      <c r="Z68" s="74">
        <f>IFERROR(((VLOOKUP(M68,Impacto!$D$8:$J$12,7,FALSE)*0.3024)+(VLOOKUP(N68,Impacto!$E$8:$J$12,6,FALSE)*0.0525)+(VLOOKUP(O68,Impacto!$F$8:$J$12,5,FALSE)*0.4267)+(VLOOKUP(P68,Impacto!$H$8:$J$12,3,FALSE)*0.2184)),0)</f>
        <v>0</v>
      </c>
      <c r="AA68" s="74">
        <f t="shared" si="8"/>
        <v>0</v>
      </c>
      <c r="XDW68" s="61"/>
    </row>
    <row r="69" spans="1:27 16351:16351" ht="90.75" customHeight="1" thickTop="1" thickBot="1" x14ac:dyDescent="0.25">
      <c r="A69" s="142"/>
      <c r="B69" s="142"/>
      <c r="C69" s="142">
        <v>83</v>
      </c>
      <c r="D69" s="74"/>
      <c r="E69" s="74"/>
      <c r="F69" s="74"/>
      <c r="G69" s="74"/>
      <c r="H69" s="74"/>
      <c r="I69" s="156"/>
      <c r="J69" s="74"/>
      <c r="K69" s="74"/>
      <c r="L69" s="86"/>
      <c r="M69" s="143"/>
      <c r="N69" s="143"/>
      <c r="O69" s="143"/>
      <c r="P69" s="143"/>
      <c r="Q69" s="85">
        <f>IFERROR(LEFT(L69,1)*((VLOOKUP(M69,Impacto!$D$8:$J$12,7,FALSE)*0.3024)+(VLOOKUP(N69,Impacto!$E$8:$J$12,6,FALSE)*0.0525)+(VLOOKUP(O69,Impacto!$F$8:$J$12,5,FALSE)*0.4267)+(VLOOKUP(P69,Impacto!$H$8:$J$12,3,FALSE)*0.2184)),0)</f>
        <v>0</v>
      </c>
      <c r="R69" s="146">
        <f t="shared" si="5"/>
        <v>0</v>
      </c>
      <c r="S69" s="74"/>
      <c r="T69" s="87"/>
      <c r="U69" s="85">
        <f>IF(T69=0,Q69,(VLOOKUP(T69,'Perguntas possíveis'!$B$22:$C$26,2,FALSE)*Q69))</f>
        <v>0</v>
      </c>
      <c r="V69" s="146">
        <f t="shared" si="6"/>
        <v>0</v>
      </c>
      <c r="W69" s="61">
        <f>IFERROR(VLOOKUP(A69,'Desafios-fonte'!$A$2:$B$8,2,FALSE),0)</f>
        <v>0</v>
      </c>
      <c r="X69" s="135" t="str">
        <f>IF(T69=0,LEFT(L69,1),LEFT(L69,1)*(VLOOKUP(T69,'Perguntas possíveis'!$B$22:$C$26,2,FALSE)))</f>
        <v/>
      </c>
      <c r="Y69" s="75">
        <f t="shared" si="7"/>
        <v>0</v>
      </c>
      <c r="Z69" s="74">
        <f>IFERROR(((VLOOKUP(M69,Impacto!$D$8:$J$12,7,FALSE)*0.3024)+(VLOOKUP(N69,Impacto!$E$8:$J$12,6,FALSE)*0.0525)+(VLOOKUP(O69,Impacto!$F$8:$J$12,5,FALSE)*0.4267)+(VLOOKUP(P69,Impacto!$H$8:$J$12,3,FALSE)*0.2184)),0)</f>
        <v>0</v>
      </c>
      <c r="AA69" s="74">
        <f t="shared" si="8"/>
        <v>0</v>
      </c>
      <c r="XDW69" s="61"/>
    </row>
    <row r="70" spans="1:27 16351:16351" ht="90.75" customHeight="1" thickTop="1" thickBot="1" x14ac:dyDescent="0.25">
      <c r="A70" s="142"/>
      <c r="B70" s="142"/>
      <c r="C70" s="142"/>
      <c r="D70" s="74"/>
      <c r="E70" s="74"/>
      <c r="F70" s="74"/>
      <c r="G70" s="74"/>
      <c r="H70" s="74"/>
      <c r="I70" s="156"/>
      <c r="J70" s="74"/>
      <c r="K70" s="74"/>
      <c r="L70" s="86"/>
      <c r="M70" s="143"/>
      <c r="N70" s="143"/>
      <c r="O70" s="143"/>
      <c r="P70" s="143"/>
      <c r="Q70" s="85">
        <f>IFERROR(LEFT(L70,1)*((VLOOKUP(M70,Impacto!$D$8:$J$12,7,FALSE)*0.3024)+(VLOOKUP(N70,Impacto!$E$8:$J$12,6,FALSE)*0.0525)+(VLOOKUP(O70,Impacto!$F$8:$J$12,5,FALSE)*0.4267)+(VLOOKUP(P70,Impacto!$H$8:$J$12,3,FALSE)*0.2184)),0)</f>
        <v>0</v>
      </c>
      <c r="R70" s="146">
        <f t="shared" si="5"/>
        <v>0</v>
      </c>
      <c r="S70" s="74"/>
      <c r="T70" s="87"/>
      <c r="U70" s="85">
        <f>IF(T70=0,Q70,(VLOOKUP(T70,'Perguntas possíveis'!$B$22:$C$26,2,FALSE)*Q70))</f>
        <v>0</v>
      </c>
      <c r="V70" s="146">
        <f t="shared" si="6"/>
        <v>0</v>
      </c>
      <c r="W70" s="61">
        <f>IFERROR(VLOOKUP(A70,'Desafios-fonte'!$A$2:$B$8,2,FALSE),0)</f>
        <v>0</v>
      </c>
      <c r="X70" s="135" t="str">
        <f>IF(T70=0,LEFT(L70,1),LEFT(L70,1)*(VLOOKUP(T70,'Perguntas possíveis'!$B$22:$C$26,2,FALSE)))</f>
        <v/>
      </c>
      <c r="Y70" s="75">
        <f t="shared" si="7"/>
        <v>0</v>
      </c>
      <c r="Z70" s="74">
        <f>IFERROR(((VLOOKUP(M70,Impacto!$D$8:$J$12,7,FALSE)*0.3024)+(VLOOKUP(N70,Impacto!$E$8:$J$12,6,FALSE)*0.0525)+(VLOOKUP(O70,Impacto!$F$8:$J$12,5,FALSE)*0.4267)+(VLOOKUP(P70,Impacto!$H$8:$J$12,3,FALSE)*0.2184)),0)</f>
        <v>0</v>
      </c>
      <c r="AA70" s="74">
        <f t="shared" si="8"/>
        <v>0</v>
      </c>
      <c r="XDW70" s="61"/>
    </row>
    <row r="71" spans="1:27 16351:16351" ht="90.75" customHeight="1" thickTop="1" thickBot="1" x14ac:dyDescent="0.25">
      <c r="A71" s="142"/>
      <c r="B71" s="142"/>
      <c r="C71" s="142"/>
      <c r="D71" s="74"/>
      <c r="E71" s="74"/>
      <c r="F71" s="74"/>
      <c r="G71" s="74"/>
      <c r="H71" s="74"/>
      <c r="I71" s="156"/>
      <c r="J71" s="74"/>
      <c r="K71" s="74"/>
      <c r="L71" s="86"/>
      <c r="M71" s="143"/>
      <c r="N71" s="143"/>
      <c r="O71" s="143"/>
      <c r="P71" s="143"/>
      <c r="Q71" s="85">
        <f>IFERROR(LEFT(L71,1)*((VLOOKUP(M71,Impacto!$D$8:$J$12,7,FALSE)*0.3024)+(VLOOKUP(N71,Impacto!$E$8:$J$12,6,FALSE)*0.0525)+(VLOOKUP(O71,Impacto!$F$8:$J$12,5,FALSE)*0.4267)+(VLOOKUP(P71,Impacto!$H$8:$J$12,3,FALSE)*0.2184)),0)</f>
        <v>0</v>
      </c>
      <c r="R71" s="146">
        <f t="shared" si="5"/>
        <v>0</v>
      </c>
      <c r="S71" s="74"/>
      <c r="T71" s="87"/>
      <c r="U71" s="85">
        <f>IF(T71=0,Q71,(VLOOKUP(T71,'Perguntas possíveis'!$B$22:$C$26,2,FALSE)*Q71))</f>
        <v>0</v>
      </c>
      <c r="V71" s="146">
        <f t="shared" si="6"/>
        <v>0</v>
      </c>
      <c r="W71" s="61">
        <f>IFERROR(VLOOKUP(A71,'Desafios-fonte'!$A$2:$B$8,2,FALSE),0)</f>
        <v>0</v>
      </c>
      <c r="X71" s="135" t="str">
        <f>IF(T71=0,LEFT(L71,1),LEFT(L71,1)*(VLOOKUP(T71,'Perguntas possíveis'!$B$22:$C$26,2,FALSE)))</f>
        <v/>
      </c>
      <c r="Y71" s="75">
        <f t="shared" si="7"/>
        <v>0</v>
      </c>
      <c r="Z71" s="74">
        <f>IFERROR(((VLOOKUP(M71,Impacto!$D$8:$J$12,7,FALSE)*0.3024)+(VLOOKUP(N71,Impacto!$E$8:$J$12,6,FALSE)*0.0525)+(VLOOKUP(O71,Impacto!$F$8:$J$12,5,FALSE)*0.4267)+(VLOOKUP(P71,Impacto!$H$8:$J$12,3,FALSE)*0.2184)),0)</f>
        <v>0</v>
      </c>
      <c r="AA71" s="74">
        <f t="shared" si="8"/>
        <v>0</v>
      </c>
      <c r="XDW71" s="61"/>
    </row>
    <row r="72" spans="1:27 16351:16351" ht="90.75" customHeight="1" thickTop="1" thickBot="1" x14ac:dyDescent="0.25">
      <c r="A72" s="142"/>
      <c r="B72" s="142"/>
      <c r="C72" s="142"/>
      <c r="D72" s="74"/>
      <c r="E72" s="74"/>
      <c r="F72" s="74"/>
      <c r="G72" s="74"/>
      <c r="H72" s="74"/>
      <c r="I72" s="156"/>
      <c r="J72" s="74"/>
      <c r="K72" s="74"/>
      <c r="L72" s="86"/>
      <c r="M72" s="143"/>
      <c r="N72" s="143"/>
      <c r="O72" s="143"/>
      <c r="P72" s="143"/>
      <c r="Q72" s="85">
        <f>IFERROR(LEFT(L72,1)*((VLOOKUP(M72,Impacto!$D$8:$J$12,7,FALSE)*0.3024)+(VLOOKUP(N72,Impacto!$E$8:$J$12,6,FALSE)*0.0525)+(VLOOKUP(O72,Impacto!$F$8:$J$12,5,FALSE)*0.4267)+(VLOOKUP(P72,Impacto!$H$8:$J$12,3,FALSE)*0.2184)),0)</f>
        <v>0</v>
      </c>
      <c r="R72" s="146">
        <f t="shared" si="5"/>
        <v>0</v>
      </c>
      <c r="S72" s="74"/>
      <c r="T72" s="87"/>
      <c r="U72" s="85">
        <f>IF(T72=0,Q72,(VLOOKUP(T72,'Perguntas possíveis'!$B$22:$C$26,2,FALSE)*Q72))</f>
        <v>0</v>
      </c>
      <c r="V72" s="146">
        <f t="shared" si="6"/>
        <v>0</v>
      </c>
      <c r="W72" s="61">
        <f>IFERROR(VLOOKUP(A72,'Desafios-fonte'!$A$2:$B$8,2,FALSE),0)</f>
        <v>0</v>
      </c>
      <c r="X72" s="135" t="str">
        <f>IF(T72=0,LEFT(L72,1),LEFT(L72,1)*(VLOOKUP(T72,'Perguntas possíveis'!$B$22:$C$26,2,FALSE)))</f>
        <v/>
      </c>
      <c r="Y72" s="75">
        <f t="shared" si="7"/>
        <v>0</v>
      </c>
      <c r="Z72" s="74">
        <f>IFERROR(((VLOOKUP(M72,Impacto!$D$8:$J$12,7,FALSE)*0.3024)+(VLOOKUP(N72,Impacto!$E$8:$J$12,6,FALSE)*0.0525)+(VLOOKUP(O72,Impacto!$F$8:$J$12,5,FALSE)*0.4267)+(VLOOKUP(P72,Impacto!$H$8:$J$12,3,FALSE)*0.2184)),0)</f>
        <v>0</v>
      </c>
      <c r="AA72" s="74">
        <f t="shared" si="8"/>
        <v>0</v>
      </c>
      <c r="XDW72" s="61"/>
    </row>
    <row r="73" spans="1:27 16351:16351" ht="90.75" customHeight="1" thickTop="1" thickBot="1" x14ac:dyDescent="0.25">
      <c r="A73" s="142"/>
      <c r="B73" s="142"/>
      <c r="C73" s="142"/>
      <c r="D73" s="74"/>
      <c r="E73" s="74"/>
      <c r="F73" s="74"/>
      <c r="G73" s="74"/>
      <c r="H73" s="74"/>
      <c r="I73" s="156"/>
      <c r="J73" s="74"/>
      <c r="K73" s="74"/>
      <c r="L73" s="86"/>
      <c r="M73" s="143"/>
      <c r="N73" s="143"/>
      <c r="O73" s="143"/>
      <c r="P73" s="143"/>
      <c r="Q73" s="85">
        <f>IFERROR(LEFT(L73,1)*((VLOOKUP(M73,Impacto!$D$8:$J$12,7,FALSE)*0.3024)+(VLOOKUP(N73,Impacto!$E$8:$J$12,6,FALSE)*0.0525)+(VLOOKUP(O73,Impacto!$F$8:$J$12,5,FALSE)*0.4267)+(VLOOKUP(P73,Impacto!$H$8:$J$12,3,FALSE)*0.2184)),0)</f>
        <v>0</v>
      </c>
      <c r="R73" s="146">
        <f t="shared" si="5"/>
        <v>0</v>
      </c>
      <c r="S73" s="74"/>
      <c r="T73" s="87"/>
      <c r="U73" s="85">
        <f>IF(T73=0,Q73,(VLOOKUP(T73,'Perguntas possíveis'!$B$22:$C$26,2,FALSE)*Q73))</f>
        <v>0</v>
      </c>
      <c r="V73" s="146">
        <f t="shared" si="6"/>
        <v>0</v>
      </c>
      <c r="W73" s="61">
        <f>IFERROR(VLOOKUP(A73,'Desafios-fonte'!$A$2:$B$8,2,FALSE),0)</f>
        <v>0</v>
      </c>
      <c r="X73" s="135" t="str">
        <f>IF(T73=0,LEFT(L73,1),LEFT(L73,1)*(VLOOKUP(T73,'Perguntas possíveis'!$B$22:$C$26,2,FALSE)))</f>
        <v/>
      </c>
      <c r="Y73" s="75">
        <f t="shared" si="7"/>
        <v>0</v>
      </c>
      <c r="Z73" s="74">
        <f>IFERROR(((VLOOKUP(M73,Impacto!$D$8:$J$12,7,FALSE)*0.3024)+(VLOOKUP(N73,Impacto!$E$8:$J$12,6,FALSE)*0.0525)+(VLOOKUP(O73,Impacto!$F$8:$J$12,5,FALSE)*0.4267)+(VLOOKUP(P73,Impacto!$H$8:$J$12,3,FALSE)*0.2184)),0)</f>
        <v>0</v>
      </c>
      <c r="AA73" s="74">
        <f t="shared" si="8"/>
        <v>0</v>
      </c>
      <c r="XDW73" s="61"/>
    </row>
    <row r="74" spans="1:27 16351:16351" ht="90.75" customHeight="1" thickTop="1" thickBot="1" x14ac:dyDescent="0.25">
      <c r="A74" s="142"/>
      <c r="B74" s="142"/>
      <c r="C74" s="142"/>
      <c r="D74" s="74"/>
      <c r="E74" s="74"/>
      <c r="F74" s="74"/>
      <c r="G74" s="74"/>
      <c r="H74" s="74"/>
      <c r="I74" s="156"/>
      <c r="J74" s="74"/>
      <c r="K74" s="74"/>
      <c r="L74" s="86"/>
      <c r="M74" s="143"/>
      <c r="N74" s="143"/>
      <c r="O74" s="143"/>
      <c r="P74" s="143"/>
      <c r="Q74" s="85">
        <f>IFERROR(LEFT(L74,1)*((VLOOKUP(M74,Impacto!$D$8:$J$12,7,FALSE)*0.3024)+(VLOOKUP(N74,Impacto!$E$8:$J$12,6,FALSE)*0.0525)+(VLOOKUP(O74,Impacto!$F$8:$J$12,5,FALSE)*0.4267)+(VLOOKUP(P74,Impacto!$H$8:$J$12,3,FALSE)*0.2184)),0)</f>
        <v>0</v>
      </c>
      <c r="R74" s="146">
        <f t="shared" si="5"/>
        <v>0</v>
      </c>
      <c r="S74" s="74"/>
      <c r="T74" s="87"/>
      <c r="U74" s="85">
        <f>IF(T74=0,Q74,(VLOOKUP(T74,'Perguntas possíveis'!$B$22:$C$26,2,FALSE)*Q74))</f>
        <v>0</v>
      </c>
      <c r="V74" s="146">
        <f t="shared" si="6"/>
        <v>0</v>
      </c>
      <c r="W74" s="61">
        <f>IFERROR(VLOOKUP(A74,'Desafios-fonte'!$A$2:$B$8,2,FALSE),0)</f>
        <v>0</v>
      </c>
      <c r="X74" s="135" t="str">
        <f>IF(T74=0,LEFT(L74,1),LEFT(L74,1)*(VLOOKUP(T74,'Perguntas possíveis'!$B$22:$C$26,2,FALSE)))</f>
        <v/>
      </c>
      <c r="Y74" s="75">
        <f t="shared" si="7"/>
        <v>0</v>
      </c>
      <c r="Z74" s="74">
        <f>IFERROR(((VLOOKUP(M74,Impacto!$D$8:$J$12,7,FALSE)*0.3024)+(VLOOKUP(N74,Impacto!$E$8:$J$12,6,FALSE)*0.0525)+(VLOOKUP(O74,Impacto!$F$8:$J$12,5,FALSE)*0.4267)+(VLOOKUP(P74,Impacto!$H$8:$J$12,3,FALSE)*0.2184)),0)</f>
        <v>0</v>
      </c>
      <c r="AA74" s="74">
        <f t="shared" si="8"/>
        <v>0</v>
      </c>
      <c r="XDW74" s="61"/>
    </row>
    <row r="75" spans="1:27 16351:16351" ht="90.75" customHeight="1" thickTop="1" thickBot="1" x14ac:dyDescent="0.25">
      <c r="A75" s="142"/>
      <c r="B75" s="142"/>
      <c r="C75" s="142"/>
      <c r="D75" s="74"/>
      <c r="E75" s="74"/>
      <c r="F75" s="74"/>
      <c r="G75" s="74"/>
      <c r="H75" s="74"/>
      <c r="I75" s="156"/>
      <c r="J75" s="74"/>
      <c r="K75" s="74"/>
      <c r="L75" s="86"/>
      <c r="M75" s="143"/>
      <c r="N75" s="143"/>
      <c r="O75" s="143"/>
      <c r="P75" s="143"/>
      <c r="Q75" s="85">
        <f>IFERROR(LEFT(L75,1)*((VLOOKUP(M75,Impacto!$D$8:$J$12,7,FALSE)*0.3024)+(VLOOKUP(N75,Impacto!$E$8:$J$12,6,FALSE)*0.0525)+(VLOOKUP(O75,Impacto!$F$8:$J$12,5,FALSE)*0.4267)+(VLOOKUP(P75,Impacto!$H$8:$J$12,3,FALSE)*0.2184)),0)</f>
        <v>0</v>
      </c>
      <c r="R75" s="146">
        <f t="shared" si="5"/>
        <v>0</v>
      </c>
      <c r="S75" s="74"/>
      <c r="T75" s="87"/>
      <c r="U75" s="85">
        <f>IF(T75=0,Q75,(VLOOKUP(T75,'Perguntas possíveis'!$B$22:$C$26,2,FALSE)*Q75))</f>
        <v>0</v>
      </c>
      <c r="V75" s="146">
        <f t="shared" si="6"/>
        <v>0</v>
      </c>
      <c r="W75" s="61">
        <f>IFERROR(VLOOKUP(A75,'Desafios-fonte'!$A$2:$B$8,2,FALSE),0)</f>
        <v>0</v>
      </c>
      <c r="X75" s="135" t="str">
        <f>IF(T75=0,LEFT(L75,1),LEFT(L75,1)*(VLOOKUP(T75,'Perguntas possíveis'!$B$22:$C$26,2,FALSE)))</f>
        <v/>
      </c>
      <c r="Y75" s="75">
        <f t="shared" si="7"/>
        <v>0</v>
      </c>
      <c r="Z75" s="74">
        <f>IFERROR(((VLOOKUP(M75,Impacto!$D$8:$J$12,7,FALSE)*0.3024)+(VLOOKUP(N75,Impacto!$E$8:$J$12,6,FALSE)*0.0525)+(VLOOKUP(O75,Impacto!$F$8:$J$12,5,FALSE)*0.4267)+(VLOOKUP(P75,Impacto!$H$8:$J$12,3,FALSE)*0.2184)),0)</f>
        <v>0</v>
      </c>
      <c r="AA75" s="74">
        <f t="shared" si="8"/>
        <v>0</v>
      </c>
      <c r="XDW75" s="61"/>
    </row>
    <row r="76" spans="1:27 16351:16351" ht="90.75" customHeight="1" thickTop="1" thickBot="1" x14ac:dyDescent="0.25">
      <c r="A76" s="142"/>
      <c r="B76" s="142"/>
      <c r="C76" s="142"/>
      <c r="D76" s="74"/>
      <c r="E76" s="74"/>
      <c r="F76" s="74"/>
      <c r="G76" s="74"/>
      <c r="H76" s="74"/>
      <c r="I76" s="156"/>
      <c r="J76" s="74"/>
      <c r="K76" s="74"/>
      <c r="L76" s="86"/>
      <c r="M76" s="143"/>
      <c r="N76" s="143"/>
      <c r="O76" s="143"/>
      <c r="P76" s="143"/>
      <c r="Q76" s="85">
        <f>IFERROR(LEFT(L76,1)*((VLOOKUP(M76,Impacto!$D$8:$J$12,7,FALSE)*0.3024)+(VLOOKUP(N76,Impacto!$E$8:$J$12,6,FALSE)*0.0525)+(VLOOKUP(O76,Impacto!$F$8:$J$12,5,FALSE)*0.4267)+(VLOOKUP(P76,Impacto!$H$8:$J$12,3,FALSE)*0.2184)),0)</f>
        <v>0</v>
      </c>
      <c r="R76" s="146">
        <f t="shared" si="5"/>
        <v>0</v>
      </c>
      <c r="S76" s="74"/>
      <c r="T76" s="87"/>
      <c r="U76" s="85">
        <f>IF(T76=0,Q76,(VLOOKUP(T76,'Perguntas possíveis'!$B$22:$C$26,2,FALSE)*Q76))</f>
        <v>0</v>
      </c>
      <c r="V76" s="146">
        <f t="shared" si="6"/>
        <v>0</v>
      </c>
      <c r="W76" s="61">
        <f>IFERROR(VLOOKUP(A76,'Desafios-fonte'!$A$2:$B$8,2,FALSE),0)</f>
        <v>0</v>
      </c>
      <c r="X76" s="135" t="str">
        <f>IF(T76=0,LEFT(L76,1),LEFT(L76,1)*(VLOOKUP(T76,'Perguntas possíveis'!$B$22:$C$26,2,FALSE)))</f>
        <v/>
      </c>
      <c r="Y76" s="75">
        <f t="shared" si="7"/>
        <v>0</v>
      </c>
      <c r="Z76" s="74">
        <f>IFERROR(((VLOOKUP(M76,Impacto!$D$8:$J$12,7,FALSE)*0.3024)+(VLOOKUP(N76,Impacto!$E$8:$J$12,6,FALSE)*0.0525)+(VLOOKUP(O76,Impacto!$F$8:$J$12,5,FALSE)*0.4267)+(VLOOKUP(P76,Impacto!$H$8:$J$12,3,FALSE)*0.2184)),0)</f>
        <v>0</v>
      </c>
      <c r="AA76" s="74">
        <f t="shared" si="8"/>
        <v>0</v>
      </c>
      <c r="XDW76" s="61"/>
    </row>
    <row r="77" spans="1:27 16351:16351" ht="90.75" customHeight="1" thickTop="1" thickBot="1" x14ac:dyDescent="0.25">
      <c r="A77" s="142"/>
      <c r="B77" s="142"/>
      <c r="C77" s="142"/>
      <c r="D77" s="74"/>
      <c r="E77" s="74"/>
      <c r="F77" s="74"/>
      <c r="G77" s="74"/>
      <c r="H77" s="74"/>
      <c r="I77" s="156"/>
      <c r="J77" s="74"/>
      <c r="K77" s="74"/>
      <c r="L77" s="86"/>
      <c r="M77" s="143"/>
      <c r="N77" s="143"/>
      <c r="O77" s="143"/>
      <c r="P77" s="143"/>
      <c r="Q77" s="85">
        <f>IFERROR(LEFT(L77,1)*((VLOOKUP(M77,Impacto!$D$8:$J$12,7,FALSE)*0.3024)+(VLOOKUP(N77,Impacto!$E$8:$J$12,6,FALSE)*0.0525)+(VLOOKUP(O77,Impacto!$F$8:$J$12,5,FALSE)*0.4267)+(VLOOKUP(P77,Impacto!$H$8:$J$12,3,FALSE)*0.2184)),0)</f>
        <v>0</v>
      </c>
      <c r="R77" s="146">
        <f t="shared" si="5"/>
        <v>0</v>
      </c>
      <c r="S77" s="74"/>
      <c r="T77" s="87"/>
      <c r="U77" s="85">
        <f>IF(T77=0,Q77,(VLOOKUP(T77,'Perguntas possíveis'!$B$22:$C$26,2,FALSE)*Q77))</f>
        <v>0</v>
      </c>
      <c r="V77" s="146">
        <f t="shared" si="6"/>
        <v>0</v>
      </c>
      <c r="W77" s="61">
        <f>IFERROR(VLOOKUP(A77,'Desafios-fonte'!$A$2:$B$8,2,FALSE),0)</f>
        <v>0</v>
      </c>
      <c r="X77" s="135" t="str">
        <f>IF(T77=0,LEFT(L77,1),LEFT(L77,1)*(VLOOKUP(T77,'Perguntas possíveis'!$B$22:$C$26,2,FALSE)))</f>
        <v/>
      </c>
      <c r="Y77" s="75">
        <f t="shared" si="7"/>
        <v>0</v>
      </c>
      <c r="Z77" s="74">
        <f>IFERROR(((VLOOKUP(M77,Impacto!$D$8:$J$12,7,FALSE)*0.3024)+(VLOOKUP(N77,Impacto!$E$8:$J$12,6,FALSE)*0.0525)+(VLOOKUP(O77,Impacto!$F$8:$J$12,5,FALSE)*0.4267)+(VLOOKUP(P77,Impacto!$H$8:$J$12,3,FALSE)*0.2184)),0)</f>
        <v>0</v>
      </c>
      <c r="AA77" s="74">
        <f t="shared" si="8"/>
        <v>0</v>
      </c>
      <c r="XDW77" s="61"/>
    </row>
    <row r="78" spans="1:27 16351:16351" ht="90.75" customHeight="1" thickTop="1" thickBot="1" x14ac:dyDescent="0.25">
      <c r="A78" s="142"/>
      <c r="B78" s="142"/>
      <c r="C78" s="142"/>
      <c r="D78" s="74"/>
      <c r="E78" s="74"/>
      <c r="F78" s="74"/>
      <c r="G78" s="74"/>
      <c r="H78" s="74"/>
      <c r="I78" s="156"/>
      <c r="J78" s="74"/>
      <c r="K78" s="74"/>
      <c r="L78" s="86"/>
      <c r="M78" s="143"/>
      <c r="N78" s="143"/>
      <c r="O78" s="143"/>
      <c r="P78" s="143"/>
      <c r="Q78" s="85">
        <f>IFERROR(LEFT(L78,1)*((VLOOKUP(M78,Impacto!$D$8:$J$12,7,FALSE)*0.3024)+(VLOOKUP(N78,Impacto!$E$8:$J$12,6,FALSE)*0.0525)+(VLOOKUP(O78,Impacto!$F$8:$J$12,5,FALSE)*0.4267)+(VLOOKUP(P78,Impacto!$H$8:$J$12,3,FALSE)*0.2184)),0)</f>
        <v>0</v>
      </c>
      <c r="R78" s="146">
        <f t="shared" si="5"/>
        <v>0</v>
      </c>
      <c r="S78" s="74"/>
      <c r="T78" s="87"/>
      <c r="U78" s="85">
        <f>IF(T78=0,Q78,(VLOOKUP(T78,'Perguntas possíveis'!$B$22:$C$26,2,FALSE)*Q78))</f>
        <v>0</v>
      </c>
      <c r="V78" s="146">
        <f t="shared" si="6"/>
        <v>0</v>
      </c>
      <c r="W78" s="61">
        <f>IFERROR(VLOOKUP(A78,'Desafios-fonte'!$A$2:$B$8,2,FALSE),0)</f>
        <v>0</v>
      </c>
      <c r="X78" s="135" t="str">
        <f>IF(T78=0,LEFT(L78,1),LEFT(L78,1)*(VLOOKUP(T78,'Perguntas possíveis'!$B$22:$C$26,2,FALSE)))</f>
        <v/>
      </c>
      <c r="Y78" s="75">
        <f t="shared" si="7"/>
        <v>0</v>
      </c>
      <c r="Z78" s="74">
        <f>IFERROR(((VLOOKUP(M78,Impacto!$D$8:$J$12,7,FALSE)*0.3024)+(VLOOKUP(N78,Impacto!$E$8:$J$12,6,FALSE)*0.0525)+(VLOOKUP(O78,Impacto!$F$8:$J$12,5,FALSE)*0.4267)+(VLOOKUP(P78,Impacto!$H$8:$J$12,3,FALSE)*0.2184)),0)</f>
        <v>0</v>
      </c>
      <c r="AA78" s="74">
        <f t="shared" si="8"/>
        <v>0</v>
      </c>
      <c r="XDW78" s="61"/>
    </row>
    <row r="79" spans="1:27 16351:16351" ht="90.75" customHeight="1" thickTop="1" thickBot="1" x14ac:dyDescent="0.25">
      <c r="A79" s="142"/>
      <c r="B79" s="142"/>
      <c r="C79" s="142"/>
      <c r="D79" s="74"/>
      <c r="E79" s="74"/>
      <c r="F79" s="74"/>
      <c r="G79" s="74"/>
      <c r="H79" s="74"/>
      <c r="I79" s="156"/>
      <c r="J79" s="74"/>
      <c r="K79" s="74"/>
      <c r="L79" s="86"/>
      <c r="M79" s="143"/>
      <c r="N79" s="143"/>
      <c r="O79" s="143"/>
      <c r="P79" s="143"/>
      <c r="Q79" s="85">
        <f>IFERROR(LEFT(L79,1)*((VLOOKUP(M79,Impacto!$D$8:$J$12,7,FALSE)*0.3024)+(VLOOKUP(N79,Impacto!$E$8:$J$12,6,FALSE)*0.0525)+(VLOOKUP(O79,Impacto!$F$8:$J$12,5,FALSE)*0.4267)+(VLOOKUP(P79,Impacto!$H$8:$J$12,3,FALSE)*0.2184)),0)</f>
        <v>0</v>
      </c>
      <c r="R79" s="146">
        <f t="shared" si="5"/>
        <v>0</v>
      </c>
      <c r="S79" s="74"/>
      <c r="T79" s="87"/>
      <c r="U79" s="85">
        <f>IF(T79=0,Q79,(VLOOKUP(T79,'Perguntas possíveis'!$B$22:$C$26,2,FALSE)*Q79))</f>
        <v>0</v>
      </c>
      <c r="V79" s="146">
        <f t="shared" si="6"/>
        <v>0</v>
      </c>
      <c r="W79" s="61">
        <f>IFERROR(VLOOKUP(A79,'Desafios-fonte'!$A$2:$B$8,2,FALSE),0)</f>
        <v>0</v>
      </c>
      <c r="X79" s="135" t="str">
        <f>IF(T79=0,LEFT(L79,1),LEFT(L79,1)*(VLOOKUP(T79,'Perguntas possíveis'!$B$22:$C$26,2,FALSE)))</f>
        <v/>
      </c>
      <c r="Y79" s="75">
        <f t="shared" si="7"/>
        <v>0</v>
      </c>
      <c r="Z79" s="74">
        <f>IFERROR(((VLOOKUP(M79,Impacto!$D$8:$J$12,7,FALSE)*0.3024)+(VLOOKUP(N79,Impacto!$E$8:$J$12,6,FALSE)*0.0525)+(VLOOKUP(O79,Impacto!$F$8:$J$12,5,FALSE)*0.4267)+(VLOOKUP(P79,Impacto!$H$8:$J$12,3,FALSE)*0.2184)),0)</f>
        <v>0</v>
      </c>
      <c r="AA79" s="74">
        <f t="shared" si="8"/>
        <v>0</v>
      </c>
      <c r="XDW79" s="61"/>
    </row>
    <row r="80" spans="1:27 16351:16351" ht="90.75" customHeight="1" thickTop="1" thickBot="1" x14ac:dyDescent="0.25">
      <c r="A80" s="142"/>
      <c r="B80" s="142"/>
      <c r="C80" s="142"/>
      <c r="D80" s="74"/>
      <c r="E80" s="74"/>
      <c r="F80" s="74"/>
      <c r="G80" s="74"/>
      <c r="H80" s="74"/>
      <c r="I80" s="156"/>
      <c r="J80" s="74"/>
      <c r="K80" s="74"/>
      <c r="L80" s="86"/>
      <c r="M80" s="143"/>
      <c r="N80" s="143"/>
      <c r="O80" s="143"/>
      <c r="P80" s="143"/>
      <c r="Q80" s="85">
        <f>IFERROR(LEFT(L80,1)*((VLOOKUP(M80,Impacto!$D$8:$J$12,7,FALSE)*0.3024)+(VLOOKUP(N80,Impacto!$E$8:$J$12,6,FALSE)*0.0525)+(VLOOKUP(O80,Impacto!$F$8:$J$12,5,FALSE)*0.4267)+(VLOOKUP(P80,Impacto!$H$8:$J$12,3,FALSE)*0.2184)),0)</f>
        <v>0</v>
      </c>
      <c r="R80" s="146">
        <f t="shared" si="5"/>
        <v>0</v>
      </c>
      <c r="S80" s="74"/>
      <c r="T80" s="87"/>
      <c r="U80" s="85">
        <f>IF(T80=0,Q80,(VLOOKUP(T80,'Perguntas possíveis'!$B$22:$C$26,2,FALSE)*Q80))</f>
        <v>0</v>
      </c>
      <c r="V80" s="146">
        <f t="shared" si="6"/>
        <v>0</v>
      </c>
      <c r="W80" s="61">
        <f>IFERROR(VLOOKUP(A80,'Desafios-fonte'!$A$2:$B$8,2,FALSE),0)</f>
        <v>0</v>
      </c>
      <c r="X80" s="135" t="str">
        <f>IF(T80=0,LEFT(L80,1),LEFT(L80,1)*(VLOOKUP(T80,'Perguntas possíveis'!$B$22:$C$26,2,FALSE)))</f>
        <v/>
      </c>
      <c r="Y80" s="75">
        <f t="shared" si="7"/>
        <v>0</v>
      </c>
      <c r="Z80" s="74">
        <f>IFERROR(((VLOOKUP(M80,Impacto!$D$8:$J$12,7,FALSE)*0.3024)+(VLOOKUP(N80,Impacto!$E$8:$J$12,6,FALSE)*0.0525)+(VLOOKUP(O80,Impacto!$F$8:$J$12,5,FALSE)*0.4267)+(VLOOKUP(P80,Impacto!$H$8:$J$12,3,FALSE)*0.2184)),0)</f>
        <v>0</v>
      </c>
      <c r="AA80" s="74">
        <f t="shared" si="8"/>
        <v>0</v>
      </c>
      <c r="XDW80" s="61"/>
    </row>
    <row r="81" spans="1:27 16351:16351" ht="90.75" customHeight="1" thickTop="1" thickBot="1" x14ac:dyDescent="0.25">
      <c r="A81" s="142"/>
      <c r="B81" s="142"/>
      <c r="C81" s="142"/>
      <c r="D81" s="74"/>
      <c r="E81" s="74"/>
      <c r="F81" s="74"/>
      <c r="G81" s="74"/>
      <c r="H81" s="74"/>
      <c r="I81" s="156"/>
      <c r="J81" s="74"/>
      <c r="K81" s="74"/>
      <c r="L81" s="86"/>
      <c r="M81" s="143"/>
      <c r="N81" s="143"/>
      <c r="O81" s="143"/>
      <c r="P81" s="143"/>
      <c r="Q81" s="85">
        <f>IFERROR(LEFT(L81,1)*((VLOOKUP(M81,Impacto!$D$8:$J$12,7,FALSE)*0.3024)+(VLOOKUP(N81,Impacto!$E$8:$J$12,6,FALSE)*0.0525)+(VLOOKUP(O81,Impacto!$F$8:$J$12,5,FALSE)*0.4267)+(VLOOKUP(P81,Impacto!$H$8:$J$12,3,FALSE)*0.2184)),0)</f>
        <v>0</v>
      </c>
      <c r="R81" s="146">
        <f t="shared" si="5"/>
        <v>0</v>
      </c>
      <c r="S81" s="74"/>
      <c r="T81" s="87"/>
      <c r="U81" s="85">
        <f>IF(T81=0,Q81,(VLOOKUP(T81,'Perguntas possíveis'!$B$22:$C$26,2,FALSE)*Q81))</f>
        <v>0</v>
      </c>
      <c r="V81" s="146">
        <f t="shared" si="6"/>
        <v>0</v>
      </c>
      <c r="W81" s="61">
        <f>IFERROR(VLOOKUP(A81,'Desafios-fonte'!$A$2:$B$8,2,FALSE),0)</f>
        <v>0</v>
      </c>
      <c r="X81" s="135" t="str">
        <f>IF(T81=0,LEFT(L81,1),LEFT(L81,1)*(VLOOKUP(T81,'Perguntas possíveis'!$B$22:$C$26,2,FALSE)))</f>
        <v/>
      </c>
      <c r="Y81" s="75">
        <f t="shared" si="7"/>
        <v>0</v>
      </c>
      <c r="Z81" s="74">
        <f>IFERROR(((VLOOKUP(M81,Impacto!$D$8:$J$12,7,FALSE)*0.3024)+(VLOOKUP(N81,Impacto!$E$8:$J$12,6,FALSE)*0.0525)+(VLOOKUP(O81,Impacto!$F$8:$J$12,5,FALSE)*0.4267)+(VLOOKUP(P81,Impacto!$H$8:$J$12,3,FALSE)*0.2184)),0)</f>
        <v>0</v>
      </c>
      <c r="AA81" s="74">
        <f t="shared" si="8"/>
        <v>0</v>
      </c>
      <c r="XDW81" s="61"/>
    </row>
    <row r="82" spans="1:27 16351:16351" ht="90.75" customHeight="1" thickTop="1" thickBot="1" x14ac:dyDescent="0.25">
      <c r="A82" s="142"/>
      <c r="B82" s="142"/>
      <c r="C82" s="142"/>
      <c r="D82" s="74"/>
      <c r="E82" s="74"/>
      <c r="F82" s="74"/>
      <c r="G82" s="74"/>
      <c r="H82" s="74"/>
      <c r="I82" s="156"/>
      <c r="J82" s="74"/>
      <c r="K82" s="74"/>
      <c r="L82" s="86"/>
      <c r="M82" s="143"/>
      <c r="N82" s="143"/>
      <c r="O82" s="143"/>
      <c r="P82" s="143"/>
      <c r="Q82" s="85">
        <f>IFERROR(LEFT(L82,1)*((VLOOKUP(M82,Impacto!$D$8:$J$12,7,FALSE)*0.3024)+(VLOOKUP(N82,Impacto!$E$8:$J$12,6,FALSE)*0.0525)+(VLOOKUP(O82,Impacto!$F$8:$J$12,5,FALSE)*0.4267)+(VLOOKUP(P82,Impacto!$H$8:$J$12,3,FALSE)*0.2184)),0)</f>
        <v>0</v>
      </c>
      <c r="R82" s="146">
        <f t="shared" si="5"/>
        <v>0</v>
      </c>
      <c r="S82" s="74"/>
      <c r="T82" s="87"/>
      <c r="U82" s="85">
        <f>IF(T82=0,Q82,(VLOOKUP(T82,'Perguntas possíveis'!$B$22:$C$26,2,FALSE)*Q82))</f>
        <v>0</v>
      </c>
      <c r="V82" s="146">
        <f t="shared" si="6"/>
        <v>0</v>
      </c>
      <c r="W82" s="61">
        <f>IFERROR(VLOOKUP(A82,'Desafios-fonte'!$A$2:$B$8,2,FALSE),0)</f>
        <v>0</v>
      </c>
      <c r="X82" s="135" t="str">
        <f>IF(T82=0,LEFT(L82,1),LEFT(L82,1)*(VLOOKUP(T82,'Perguntas possíveis'!$B$22:$C$26,2,FALSE)))</f>
        <v/>
      </c>
      <c r="Y82" s="75">
        <f t="shared" si="7"/>
        <v>0</v>
      </c>
      <c r="Z82" s="74">
        <f>IFERROR(((VLOOKUP(M82,Impacto!$D$8:$J$12,7,FALSE)*0.3024)+(VLOOKUP(N82,Impacto!$E$8:$J$12,6,FALSE)*0.0525)+(VLOOKUP(O82,Impacto!$F$8:$J$12,5,FALSE)*0.4267)+(VLOOKUP(P82,Impacto!$H$8:$J$12,3,FALSE)*0.2184)),0)</f>
        <v>0</v>
      </c>
      <c r="AA82" s="74">
        <f t="shared" si="8"/>
        <v>0</v>
      </c>
      <c r="XDW82" s="61"/>
    </row>
    <row r="83" spans="1:27 16351:16351" ht="90.75" customHeight="1" thickTop="1" thickBot="1" x14ac:dyDescent="0.25">
      <c r="A83" s="142"/>
      <c r="B83" s="142"/>
      <c r="C83" s="142"/>
      <c r="D83" s="74"/>
      <c r="E83" s="74"/>
      <c r="F83" s="74"/>
      <c r="G83" s="74"/>
      <c r="H83" s="74"/>
      <c r="I83" s="156"/>
      <c r="J83" s="74"/>
      <c r="K83" s="74"/>
      <c r="L83" s="86"/>
      <c r="M83" s="143"/>
      <c r="N83" s="143"/>
      <c r="O83" s="143"/>
      <c r="P83" s="143"/>
      <c r="Q83" s="85">
        <f>IFERROR(LEFT(L83,1)*((VLOOKUP(M83,Impacto!$D$8:$J$12,7,FALSE)*0.3024)+(VLOOKUP(N83,Impacto!$E$8:$J$12,6,FALSE)*0.0525)+(VLOOKUP(O83,Impacto!$F$8:$J$12,5,FALSE)*0.4267)+(VLOOKUP(P83,Impacto!$H$8:$J$12,3,FALSE)*0.2184)),0)</f>
        <v>0</v>
      </c>
      <c r="R83" s="146">
        <f t="shared" si="5"/>
        <v>0</v>
      </c>
      <c r="S83" s="74"/>
      <c r="T83" s="87"/>
      <c r="U83" s="85">
        <f>IF(T83=0,Q83,(VLOOKUP(T83,'Perguntas possíveis'!$B$22:$C$26,2,FALSE)*Q83))</f>
        <v>0</v>
      </c>
      <c r="V83" s="146">
        <f t="shared" si="6"/>
        <v>0</v>
      </c>
      <c r="W83" s="61">
        <f>IFERROR(VLOOKUP(A83,'Desafios-fonte'!$A$2:$B$8,2,FALSE),0)</f>
        <v>0</v>
      </c>
      <c r="X83" s="135" t="str">
        <f>IF(T83=0,LEFT(L83,1),LEFT(L83,1)*(VLOOKUP(T83,'Perguntas possíveis'!$B$22:$C$26,2,FALSE)))</f>
        <v/>
      </c>
      <c r="Y83" s="75">
        <f t="shared" si="7"/>
        <v>0</v>
      </c>
      <c r="Z83" s="74">
        <f>IFERROR(((VLOOKUP(M83,Impacto!$D$8:$J$12,7,FALSE)*0.3024)+(VLOOKUP(N83,Impacto!$E$8:$J$12,6,FALSE)*0.0525)+(VLOOKUP(O83,Impacto!$F$8:$J$12,5,FALSE)*0.4267)+(VLOOKUP(P83,Impacto!$H$8:$J$12,3,FALSE)*0.2184)),0)</f>
        <v>0</v>
      </c>
      <c r="AA83" s="74">
        <f t="shared" si="8"/>
        <v>0</v>
      </c>
      <c r="XDW83" s="61"/>
    </row>
    <row r="84" spans="1:27 16351:16351" ht="90.75" customHeight="1" thickTop="1" thickBot="1" x14ac:dyDescent="0.25">
      <c r="A84" s="142"/>
      <c r="B84" s="142"/>
      <c r="C84" s="142"/>
      <c r="D84" s="74"/>
      <c r="E84" s="74"/>
      <c r="F84" s="74"/>
      <c r="G84" s="74"/>
      <c r="H84" s="74"/>
      <c r="I84" s="156"/>
      <c r="J84" s="74"/>
      <c r="K84" s="74"/>
      <c r="L84" s="86"/>
      <c r="M84" s="143"/>
      <c r="N84" s="143"/>
      <c r="O84" s="143"/>
      <c r="P84" s="143"/>
      <c r="Q84" s="85">
        <f>IFERROR(LEFT(L84,1)*((VLOOKUP(M84,Impacto!$D$8:$J$12,7,FALSE)*0.3024)+(VLOOKUP(N84,Impacto!$E$8:$J$12,6,FALSE)*0.0525)+(VLOOKUP(O84,Impacto!$F$8:$J$12,5,FALSE)*0.4267)+(VLOOKUP(P84,Impacto!$H$8:$J$12,3,FALSE)*0.2184)),0)</f>
        <v>0</v>
      </c>
      <c r="R84" s="146">
        <f t="shared" si="5"/>
        <v>0</v>
      </c>
      <c r="S84" s="74"/>
      <c r="T84" s="87"/>
      <c r="U84" s="85">
        <f>IF(T84=0,Q84,(VLOOKUP(T84,'Perguntas possíveis'!$B$22:$C$26,2,FALSE)*Q84))</f>
        <v>0</v>
      </c>
      <c r="V84" s="146">
        <f t="shared" si="6"/>
        <v>0</v>
      </c>
      <c r="W84" s="61">
        <f>IFERROR(VLOOKUP(A84,'Desafios-fonte'!$A$2:$B$8,2,FALSE),0)</f>
        <v>0</v>
      </c>
      <c r="X84" s="135" t="str">
        <f>IF(T84=0,LEFT(L84,1),LEFT(L84,1)*(VLOOKUP(T84,'Perguntas possíveis'!$B$22:$C$26,2,FALSE)))</f>
        <v/>
      </c>
      <c r="Y84" s="75">
        <f t="shared" si="7"/>
        <v>0</v>
      </c>
      <c r="Z84" s="74">
        <f>IFERROR(((VLOOKUP(M84,Impacto!$D$8:$J$12,7,FALSE)*0.3024)+(VLOOKUP(N84,Impacto!$E$8:$J$12,6,FALSE)*0.0525)+(VLOOKUP(O84,Impacto!$F$8:$J$12,5,FALSE)*0.4267)+(VLOOKUP(P84,Impacto!$H$8:$J$12,3,FALSE)*0.2184)),0)</f>
        <v>0</v>
      </c>
      <c r="AA84" s="74">
        <f t="shared" si="8"/>
        <v>0</v>
      </c>
      <c r="XDW84" s="61"/>
    </row>
    <row r="85" spans="1:27 16351:16351" ht="90.75" customHeight="1" thickTop="1" thickBot="1" x14ac:dyDescent="0.25">
      <c r="A85" s="142"/>
      <c r="B85" s="142"/>
      <c r="C85" s="142"/>
      <c r="D85" s="74"/>
      <c r="E85" s="74"/>
      <c r="F85" s="74"/>
      <c r="G85" s="74"/>
      <c r="H85" s="74"/>
      <c r="I85" s="156"/>
      <c r="J85" s="74"/>
      <c r="K85" s="74"/>
      <c r="L85" s="86"/>
      <c r="M85" s="143"/>
      <c r="N85" s="143"/>
      <c r="O85" s="143"/>
      <c r="P85" s="143"/>
      <c r="Q85" s="85">
        <f>IFERROR(LEFT(L85,1)*((VLOOKUP(M85,Impacto!$D$8:$J$12,7,FALSE)*0.3024)+(VLOOKUP(N85,Impacto!$E$8:$J$12,6,FALSE)*0.0525)+(VLOOKUP(O85,Impacto!$F$8:$J$12,5,FALSE)*0.4267)+(VLOOKUP(P85,Impacto!$H$8:$J$12,3,FALSE)*0.2184)),0)</f>
        <v>0</v>
      </c>
      <c r="R85" s="146">
        <f t="shared" si="5"/>
        <v>0</v>
      </c>
      <c r="S85" s="74"/>
      <c r="T85" s="87"/>
      <c r="U85" s="85">
        <f>IF(T85=0,Q85,(VLOOKUP(T85,'Perguntas possíveis'!$B$22:$C$26,2,FALSE)*Q85))</f>
        <v>0</v>
      </c>
      <c r="V85" s="146">
        <f t="shared" si="6"/>
        <v>0</v>
      </c>
      <c r="W85" s="61">
        <f>IFERROR(VLOOKUP(A85,'Desafios-fonte'!$A$2:$B$8,2,FALSE),0)</f>
        <v>0</v>
      </c>
      <c r="X85" s="135" t="str">
        <f>IF(T85=0,LEFT(L85,1),LEFT(L85,1)*(VLOOKUP(T85,'Perguntas possíveis'!$B$22:$C$26,2,FALSE)))</f>
        <v/>
      </c>
      <c r="Y85" s="75">
        <f t="shared" si="7"/>
        <v>0</v>
      </c>
      <c r="Z85" s="74">
        <f>IFERROR(((VLOOKUP(M85,Impacto!$D$8:$J$12,7,FALSE)*0.3024)+(VLOOKUP(N85,Impacto!$E$8:$J$12,6,FALSE)*0.0525)+(VLOOKUP(O85,Impacto!$F$8:$J$12,5,FALSE)*0.4267)+(VLOOKUP(P85,Impacto!$H$8:$J$12,3,FALSE)*0.2184)),0)</f>
        <v>0</v>
      </c>
      <c r="AA85" s="74">
        <f t="shared" si="8"/>
        <v>0</v>
      </c>
      <c r="XDW85" s="61"/>
    </row>
    <row r="86" spans="1:27 16351:16351" ht="90.75" customHeight="1" thickTop="1" thickBot="1" x14ac:dyDescent="0.25">
      <c r="A86" s="142"/>
      <c r="B86" s="142"/>
      <c r="C86" s="142"/>
      <c r="D86" s="74"/>
      <c r="E86" s="74"/>
      <c r="F86" s="74"/>
      <c r="G86" s="74"/>
      <c r="H86" s="74"/>
      <c r="I86" s="156"/>
      <c r="J86" s="74"/>
      <c r="K86" s="74"/>
      <c r="L86" s="86"/>
      <c r="M86" s="143"/>
      <c r="N86" s="143"/>
      <c r="O86" s="143"/>
      <c r="P86" s="143"/>
      <c r="Q86" s="85">
        <f>IFERROR(LEFT(L86,1)*((VLOOKUP(M86,Impacto!$D$8:$J$12,7,FALSE)*0.3024)+(VLOOKUP(N86,Impacto!$E$8:$J$12,6,FALSE)*0.0525)+(VLOOKUP(O86,Impacto!$F$8:$J$12,5,FALSE)*0.4267)+(VLOOKUP(P86,Impacto!$H$8:$J$12,3,FALSE)*0.2184)),0)</f>
        <v>0</v>
      </c>
      <c r="R86" s="146">
        <f t="shared" si="5"/>
        <v>0</v>
      </c>
      <c r="S86" s="74"/>
      <c r="T86" s="87"/>
      <c r="U86" s="85">
        <f>IF(T86=0,Q86,(VLOOKUP(T86,'Perguntas possíveis'!$B$22:$C$26,2,FALSE)*Q86))</f>
        <v>0</v>
      </c>
      <c r="V86" s="146">
        <f t="shared" si="6"/>
        <v>0</v>
      </c>
      <c r="W86" s="61">
        <f>IFERROR(VLOOKUP(A86,'Desafios-fonte'!$A$2:$B$8,2,FALSE),0)</f>
        <v>0</v>
      </c>
      <c r="X86" s="135" t="str">
        <f>IF(T86=0,LEFT(L86,1),LEFT(L86,1)*(VLOOKUP(T86,'Perguntas possíveis'!$B$22:$C$26,2,FALSE)))</f>
        <v/>
      </c>
      <c r="Y86" s="75">
        <f t="shared" si="7"/>
        <v>0</v>
      </c>
      <c r="Z86" s="74">
        <f>IFERROR(((VLOOKUP(M86,Impacto!$D$8:$J$12,7,FALSE)*0.3024)+(VLOOKUP(N86,Impacto!$E$8:$J$12,6,FALSE)*0.0525)+(VLOOKUP(O86,Impacto!$F$8:$J$12,5,FALSE)*0.4267)+(VLOOKUP(P86,Impacto!$H$8:$J$12,3,FALSE)*0.2184)),0)</f>
        <v>0</v>
      </c>
      <c r="AA86" s="74">
        <f t="shared" si="8"/>
        <v>0</v>
      </c>
      <c r="XDW86" s="61"/>
    </row>
    <row r="87" spans="1:27 16351:16351" ht="90.75" customHeight="1" thickTop="1" thickBot="1" x14ac:dyDescent="0.25">
      <c r="A87" s="142"/>
      <c r="B87" s="142"/>
      <c r="C87" s="142"/>
      <c r="D87" s="74"/>
      <c r="E87" s="74"/>
      <c r="F87" s="74"/>
      <c r="G87" s="74"/>
      <c r="H87" s="74"/>
      <c r="I87" s="156"/>
      <c r="J87" s="74"/>
      <c r="K87" s="74"/>
      <c r="L87" s="86"/>
      <c r="M87" s="143"/>
      <c r="N87" s="143"/>
      <c r="O87" s="143"/>
      <c r="P87" s="143"/>
      <c r="Q87" s="85">
        <f>IFERROR(LEFT(L87,1)*((VLOOKUP(M87,Impacto!$D$8:$J$12,7,FALSE)*0.3024)+(VLOOKUP(N87,Impacto!$E$8:$J$12,6,FALSE)*0.0525)+(VLOOKUP(O87,Impacto!$F$8:$J$12,5,FALSE)*0.4267)+(VLOOKUP(P87,Impacto!$H$8:$J$12,3,FALSE)*0.2184)),0)</f>
        <v>0</v>
      </c>
      <c r="R87" s="146">
        <f t="shared" si="5"/>
        <v>0</v>
      </c>
      <c r="S87" s="74"/>
      <c r="T87" s="87"/>
      <c r="U87" s="85">
        <f>IF(T87=0,Q87,(VLOOKUP(T87,'Perguntas possíveis'!$B$22:$C$26,2,FALSE)*Q87))</f>
        <v>0</v>
      </c>
      <c r="V87" s="146">
        <f t="shared" si="6"/>
        <v>0</v>
      </c>
      <c r="W87" s="61">
        <f>IFERROR(VLOOKUP(A87,'Desafios-fonte'!$A$2:$B$8,2,FALSE),0)</f>
        <v>0</v>
      </c>
      <c r="X87" s="135" t="str">
        <f>IF(T87=0,LEFT(L87,1),LEFT(L87,1)*(VLOOKUP(T87,'Perguntas possíveis'!$B$22:$C$26,2,FALSE)))</f>
        <v/>
      </c>
      <c r="Y87" s="75">
        <f t="shared" si="7"/>
        <v>0</v>
      </c>
      <c r="Z87" s="74">
        <f>IFERROR(((VLOOKUP(M87,Impacto!$D$8:$J$12,7,FALSE)*0.3024)+(VLOOKUP(N87,Impacto!$E$8:$J$12,6,FALSE)*0.0525)+(VLOOKUP(O87,Impacto!$F$8:$J$12,5,FALSE)*0.4267)+(VLOOKUP(P87,Impacto!$H$8:$J$12,3,FALSE)*0.2184)),0)</f>
        <v>0</v>
      </c>
      <c r="AA87" s="74">
        <f t="shared" si="8"/>
        <v>0</v>
      </c>
      <c r="XDW87" s="61"/>
    </row>
    <row r="88" spans="1:27 16351:16351" ht="90.75" customHeight="1" thickTop="1" thickBot="1" x14ac:dyDescent="0.25">
      <c r="A88" s="142"/>
      <c r="B88" s="142"/>
      <c r="C88" s="142"/>
      <c r="D88" s="74"/>
      <c r="E88" s="74"/>
      <c r="F88" s="74"/>
      <c r="G88" s="74"/>
      <c r="H88" s="74"/>
      <c r="I88" s="156"/>
      <c r="J88" s="74"/>
      <c r="K88" s="74"/>
      <c r="L88" s="86"/>
      <c r="M88" s="143"/>
      <c r="N88" s="143"/>
      <c r="O88" s="143"/>
      <c r="P88" s="143"/>
      <c r="Q88" s="85">
        <f>IFERROR(LEFT(L88,1)*((VLOOKUP(M88,Impacto!$D$8:$J$12,7,FALSE)*0.3024)+(VLOOKUP(N88,Impacto!$E$8:$J$12,6,FALSE)*0.0525)+(VLOOKUP(O88,Impacto!$F$8:$J$12,5,FALSE)*0.4267)+(VLOOKUP(P88,Impacto!$H$8:$J$12,3,FALSE)*0.2184)),0)</f>
        <v>0</v>
      </c>
      <c r="R88" s="146">
        <f t="shared" si="5"/>
        <v>0</v>
      </c>
      <c r="S88" s="74"/>
      <c r="T88" s="87"/>
      <c r="U88" s="85">
        <f>IF(T88=0,Q88,(VLOOKUP(T88,'Perguntas possíveis'!$B$22:$C$26,2,FALSE)*Q88))</f>
        <v>0</v>
      </c>
      <c r="V88" s="146">
        <f t="shared" si="6"/>
        <v>0</v>
      </c>
      <c r="W88" s="61">
        <f>IFERROR(VLOOKUP(A88,'Desafios-fonte'!$A$2:$B$8,2,FALSE),0)</f>
        <v>0</v>
      </c>
      <c r="X88" s="135" t="str">
        <f>IF(T88=0,LEFT(L88,1),LEFT(L88,1)*(VLOOKUP(T88,'Perguntas possíveis'!$B$22:$C$26,2,FALSE)))</f>
        <v/>
      </c>
      <c r="Y88" s="75">
        <f t="shared" si="7"/>
        <v>0</v>
      </c>
      <c r="Z88" s="74">
        <f>IFERROR(((VLOOKUP(M88,Impacto!$D$8:$J$12,7,FALSE)*0.3024)+(VLOOKUP(N88,Impacto!$E$8:$J$12,6,FALSE)*0.0525)+(VLOOKUP(O88,Impacto!$F$8:$J$12,5,FALSE)*0.4267)+(VLOOKUP(P88,Impacto!$H$8:$J$12,3,FALSE)*0.2184)),0)</f>
        <v>0</v>
      </c>
      <c r="AA88" s="74">
        <f t="shared" si="8"/>
        <v>0</v>
      </c>
      <c r="XDW88" s="61"/>
    </row>
    <row r="89" spans="1:27 16351:16351" ht="90.75" customHeight="1" thickTop="1" thickBot="1" x14ac:dyDescent="0.25">
      <c r="A89" s="142"/>
      <c r="B89" s="142"/>
      <c r="C89" s="142"/>
      <c r="D89" s="74"/>
      <c r="E89" s="74"/>
      <c r="F89" s="74"/>
      <c r="G89" s="74"/>
      <c r="H89" s="74"/>
      <c r="I89" s="156"/>
      <c r="J89" s="74"/>
      <c r="K89" s="74"/>
      <c r="L89" s="86"/>
      <c r="M89" s="143"/>
      <c r="N89" s="143"/>
      <c r="O89" s="143"/>
      <c r="P89" s="143"/>
      <c r="Q89" s="85">
        <f>IFERROR(LEFT(L89,1)*((VLOOKUP(M89,Impacto!$D$8:$J$12,7,FALSE)*0.3024)+(VLOOKUP(N89,Impacto!$E$8:$J$12,6,FALSE)*0.0525)+(VLOOKUP(O89,Impacto!$F$8:$J$12,5,FALSE)*0.4267)+(VLOOKUP(P89,Impacto!$H$8:$J$12,3,FALSE)*0.2184)),0)</f>
        <v>0</v>
      </c>
      <c r="R89" s="146">
        <f t="shared" si="5"/>
        <v>0</v>
      </c>
      <c r="S89" s="74"/>
      <c r="T89" s="87"/>
      <c r="U89" s="85">
        <f>IF(T89=0,Q89,(VLOOKUP(T89,'Perguntas possíveis'!$B$22:$C$26,2,FALSE)*Q89))</f>
        <v>0</v>
      </c>
      <c r="V89" s="146">
        <f t="shared" si="6"/>
        <v>0</v>
      </c>
      <c r="W89" s="61">
        <f>IFERROR(VLOOKUP(A89,'Desafios-fonte'!$A$2:$B$8,2,FALSE),0)</f>
        <v>0</v>
      </c>
      <c r="X89" s="135" t="str">
        <f>IF(T89=0,LEFT(L89,1),LEFT(L89,1)*(VLOOKUP(T89,'Perguntas possíveis'!$B$22:$C$26,2,FALSE)))</f>
        <v/>
      </c>
      <c r="Y89" s="75">
        <f t="shared" si="7"/>
        <v>0</v>
      </c>
      <c r="Z89" s="74">
        <f>IFERROR(((VLOOKUP(M89,Impacto!$D$8:$J$12,7,FALSE)*0.3024)+(VLOOKUP(N89,Impacto!$E$8:$J$12,6,FALSE)*0.0525)+(VLOOKUP(O89,Impacto!$F$8:$J$12,5,FALSE)*0.4267)+(VLOOKUP(P89,Impacto!$H$8:$J$12,3,FALSE)*0.2184)),0)</f>
        <v>0</v>
      </c>
      <c r="AA89" s="74">
        <f t="shared" si="8"/>
        <v>0</v>
      </c>
      <c r="XDW89" s="61"/>
    </row>
    <row r="90" spans="1:27 16351:16351" ht="90.75" customHeight="1" thickTop="1" thickBot="1" x14ac:dyDescent="0.25">
      <c r="A90" s="142"/>
      <c r="B90" s="142"/>
      <c r="C90" s="142"/>
      <c r="D90" s="74"/>
      <c r="E90" s="74"/>
      <c r="F90" s="74"/>
      <c r="G90" s="74"/>
      <c r="H90" s="74"/>
      <c r="I90" s="156"/>
      <c r="J90" s="74"/>
      <c r="K90" s="74"/>
      <c r="L90" s="86"/>
      <c r="M90" s="143"/>
      <c r="N90" s="143"/>
      <c r="O90" s="143"/>
      <c r="P90" s="143"/>
      <c r="Q90" s="85">
        <f>IFERROR(LEFT(L90,1)*((VLOOKUP(M90,Impacto!$D$8:$J$12,7,FALSE)*0.3024)+(VLOOKUP(N90,Impacto!$E$8:$J$12,6,FALSE)*0.0525)+(VLOOKUP(O90,Impacto!$F$8:$J$12,5,FALSE)*0.4267)+(VLOOKUP(P90,Impacto!$H$8:$J$12,3,FALSE)*0.2184)),0)</f>
        <v>0</v>
      </c>
      <c r="R90" s="146">
        <f t="shared" si="5"/>
        <v>0</v>
      </c>
      <c r="S90" s="74"/>
      <c r="T90" s="87"/>
      <c r="U90" s="85">
        <f>IF(T90=0,Q90,(VLOOKUP(T90,'Perguntas possíveis'!$B$22:$C$26,2,FALSE)*Q90))</f>
        <v>0</v>
      </c>
      <c r="V90" s="146">
        <f t="shared" si="6"/>
        <v>0</v>
      </c>
      <c r="W90" s="61">
        <f>IFERROR(VLOOKUP(A90,'Desafios-fonte'!$A$2:$B$8,2,FALSE),0)</f>
        <v>0</v>
      </c>
      <c r="X90" s="135" t="str">
        <f>IF(T90=0,LEFT(L90,1),LEFT(L90,1)*(VLOOKUP(T90,'Perguntas possíveis'!$B$22:$C$26,2,FALSE)))</f>
        <v/>
      </c>
      <c r="Y90" s="75">
        <f t="shared" ref="Y90:Y110" si="9">IF(T90=0,L90,IF(X90&gt;=5,"5- Muito alta",IF(X90&gt;=4,"4 - Alta",IF(X90&gt;=3,"3 - Média",IF(X90&gt;=2,"2 - Baixa","1 - Muito Baixa")))))</f>
        <v>0</v>
      </c>
      <c r="Z90" s="74">
        <f>IFERROR(((VLOOKUP(M90,Impacto!$D$8:$J$12,7,FALSE)*0.3024)+(VLOOKUP(N90,Impacto!$E$8:$J$12,6,FALSE)*0.0525)+(VLOOKUP(O90,Impacto!$F$8:$J$12,5,FALSE)*0.4267)+(VLOOKUP(P90,Impacto!$H$8:$J$12,3,FALSE)*0.2184)),0)</f>
        <v>0</v>
      </c>
      <c r="AA90" s="74">
        <f t="shared" si="8"/>
        <v>0</v>
      </c>
      <c r="XDW90" s="61"/>
    </row>
    <row r="91" spans="1:27 16351:16351" ht="90.75" customHeight="1" thickTop="1" thickBot="1" x14ac:dyDescent="0.25">
      <c r="A91" s="142"/>
      <c r="B91" s="142"/>
      <c r="C91" s="142"/>
      <c r="D91" s="74"/>
      <c r="E91" s="74"/>
      <c r="F91" s="74"/>
      <c r="G91" s="74"/>
      <c r="H91" s="74"/>
      <c r="I91" s="156"/>
      <c r="J91" s="74"/>
      <c r="K91" s="74"/>
      <c r="L91" s="86"/>
      <c r="M91" s="143"/>
      <c r="N91" s="143"/>
      <c r="O91" s="143"/>
      <c r="P91" s="143"/>
      <c r="Q91" s="85">
        <f>IFERROR(LEFT(L91,1)*((VLOOKUP(M91,Impacto!$D$8:$J$12,7,FALSE)*0.3024)+(VLOOKUP(N91,Impacto!$E$8:$J$12,6,FALSE)*0.0525)+(VLOOKUP(O91,Impacto!$F$8:$J$12,5,FALSE)*0.4267)+(VLOOKUP(P91,Impacto!$H$8:$J$12,3,FALSE)*0.2184)),0)</f>
        <v>0</v>
      </c>
      <c r="R91" s="146">
        <f t="shared" si="5"/>
        <v>0</v>
      </c>
      <c r="S91" s="74"/>
      <c r="T91" s="87"/>
      <c r="U91" s="85">
        <f>IF(T91=0,Q91,(VLOOKUP(T91,'Perguntas possíveis'!$B$22:$C$26,2,FALSE)*Q91))</f>
        <v>0</v>
      </c>
      <c r="V91" s="146">
        <f t="shared" si="6"/>
        <v>0</v>
      </c>
      <c r="W91" s="61">
        <f>IFERROR(VLOOKUP(A91,'Desafios-fonte'!$A$2:$B$8,2,FALSE),0)</f>
        <v>0</v>
      </c>
      <c r="X91" s="135" t="str">
        <f>IF(T91=0,LEFT(L91,1),LEFT(L91,1)*(VLOOKUP(T91,'Perguntas possíveis'!$B$22:$C$26,2,FALSE)))</f>
        <v/>
      </c>
      <c r="Y91" s="75">
        <f t="shared" si="9"/>
        <v>0</v>
      </c>
      <c r="Z91" s="74">
        <f>IFERROR(((VLOOKUP(M91,Impacto!$D$8:$J$12,7,FALSE)*0.3024)+(VLOOKUP(N91,Impacto!$E$8:$J$12,6,FALSE)*0.0525)+(VLOOKUP(O91,Impacto!$F$8:$J$12,5,FALSE)*0.4267)+(VLOOKUP(P91,Impacto!$H$8:$J$12,3,FALSE)*0.2184)),0)</f>
        <v>0</v>
      </c>
      <c r="AA91" s="74">
        <f t="shared" si="8"/>
        <v>0</v>
      </c>
      <c r="XDW91" s="61"/>
    </row>
    <row r="92" spans="1:27 16351:16351" ht="90.75" customHeight="1" thickTop="1" thickBot="1" x14ac:dyDescent="0.25">
      <c r="A92" s="142"/>
      <c r="B92" s="142"/>
      <c r="C92" s="142"/>
      <c r="D92" s="74"/>
      <c r="E92" s="74"/>
      <c r="F92" s="74"/>
      <c r="G92" s="74"/>
      <c r="H92" s="74"/>
      <c r="I92" s="156"/>
      <c r="J92" s="74"/>
      <c r="K92" s="74"/>
      <c r="L92" s="86"/>
      <c r="M92" s="143"/>
      <c r="N92" s="143"/>
      <c r="O92" s="143"/>
      <c r="P92" s="143"/>
      <c r="Q92" s="85">
        <f>IFERROR(LEFT(L92,1)*((VLOOKUP(M92,Impacto!$D$8:$J$12,7,FALSE)*0.3024)+(VLOOKUP(N92,Impacto!$E$8:$J$12,6,FALSE)*0.0525)+(VLOOKUP(O92,Impacto!$F$8:$J$12,5,FALSE)*0.4267)+(VLOOKUP(P92,Impacto!$H$8:$J$12,3,FALSE)*0.2184)),0)</f>
        <v>0</v>
      </c>
      <c r="R92" s="146">
        <f t="shared" si="5"/>
        <v>0</v>
      </c>
      <c r="S92" s="74"/>
      <c r="T92" s="87"/>
      <c r="U92" s="85">
        <f>IF(T92=0,Q92,(VLOOKUP(T92,'Perguntas possíveis'!$B$22:$C$26,2,FALSE)*Q92))</f>
        <v>0</v>
      </c>
      <c r="V92" s="146">
        <f t="shared" si="6"/>
        <v>0</v>
      </c>
      <c r="W92" s="61">
        <f>IFERROR(VLOOKUP(A92,'Desafios-fonte'!$A$2:$B$8,2,FALSE),0)</f>
        <v>0</v>
      </c>
      <c r="X92" s="135" t="str">
        <f>IF(T92=0,LEFT(L92,1),LEFT(L92,1)*(VLOOKUP(T92,'Perguntas possíveis'!$B$22:$C$26,2,FALSE)))</f>
        <v/>
      </c>
      <c r="Y92" s="75">
        <f t="shared" si="9"/>
        <v>0</v>
      </c>
      <c r="Z92" s="74">
        <f>IFERROR(((VLOOKUP(M92,Impacto!$D$8:$J$12,7,FALSE)*0.3024)+(VLOOKUP(N92,Impacto!$E$8:$J$12,6,FALSE)*0.0525)+(VLOOKUP(O92,Impacto!$F$8:$J$12,5,FALSE)*0.4267)+(VLOOKUP(P92,Impacto!$H$8:$J$12,3,FALSE)*0.2184)),0)</f>
        <v>0</v>
      </c>
      <c r="AA92" s="74">
        <f t="shared" si="8"/>
        <v>0</v>
      </c>
      <c r="XDW92" s="61"/>
    </row>
    <row r="93" spans="1:27 16351:16351" ht="90.75" customHeight="1" thickTop="1" thickBot="1" x14ac:dyDescent="0.25">
      <c r="A93" s="142"/>
      <c r="B93" s="142"/>
      <c r="C93" s="142"/>
      <c r="D93" s="74"/>
      <c r="E93" s="74"/>
      <c r="F93" s="74"/>
      <c r="G93" s="74"/>
      <c r="H93" s="74"/>
      <c r="I93" s="156"/>
      <c r="J93" s="74"/>
      <c r="K93" s="74"/>
      <c r="L93" s="86"/>
      <c r="M93" s="143"/>
      <c r="N93" s="143"/>
      <c r="O93" s="143"/>
      <c r="P93" s="143"/>
      <c r="Q93" s="85">
        <f>IFERROR(LEFT(L93,1)*((VLOOKUP(M93,Impacto!$D$8:$J$12,7,FALSE)*0.3024)+(VLOOKUP(N93,Impacto!$E$8:$J$12,6,FALSE)*0.0525)+(VLOOKUP(O93,Impacto!$F$8:$J$12,5,FALSE)*0.4267)+(VLOOKUP(P93,Impacto!$H$8:$J$12,3,FALSE)*0.2184)),0)</f>
        <v>0</v>
      </c>
      <c r="R93" s="146">
        <f t="shared" si="5"/>
        <v>0</v>
      </c>
      <c r="S93" s="74"/>
      <c r="T93" s="87"/>
      <c r="U93" s="85">
        <f>IF(T93=0,Q93,(VLOOKUP(T93,'Perguntas possíveis'!$B$22:$C$26,2,FALSE)*Q93))</f>
        <v>0</v>
      </c>
      <c r="V93" s="146">
        <f t="shared" si="6"/>
        <v>0</v>
      </c>
      <c r="W93" s="61">
        <f>IFERROR(VLOOKUP(A93,'Desafios-fonte'!$A$2:$B$8,2,FALSE),0)</f>
        <v>0</v>
      </c>
      <c r="X93" s="135" t="str">
        <f>IF(T93=0,LEFT(L93,1),LEFT(L93,1)*(VLOOKUP(T93,'Perguntas possíveis'!$B$22:$C$26,2,FALSE)))</f>
        <v/>
      </c>
      <c r="Y93" s="75">
        <f t="shared" si="9"/>
        <v>0</v>
      </c>
      <c r="Z93" s="74">
        <f>IFERROR(((VLOOKUP(M93,Impacto!$D$8:$J$12,7,FALSE)*0.3024)+(VLOOKUP(N93,Impacto!$E$8:$J$12,6,FALSE)*0.0525)+(VLOOKUP(O93,Impacto!$F$8:$J$12,5,FALSE)*0.4267)+(VLOOKUP(P93,Impacto!$H$8:$J$12,3,FALSE)*0.2184)),0)</f>
        <v>0</v>
      </c>
      <c r="AA93" s="74">
        <f t="shared" si="8"/>
        <v>0</v>
      </c>
      <c r="XDW93" s="61"/>
    </row>
    <row r="94" spans="1:27 16351:16351" ht="90.75" customHeight="1" thickTop="1" thickBot="1" x14ac:dyDescent="0.25">
      <c r="A94" s="142"/>
      <c r="B94" s="142"/>
      <c r="C94" s="142"/>
      <c r="D94" s="74"/>
      <c r="E94" s="74"/>
      <c r="F94" s="74"/>
      <c r="G94" s="74"/>
      <c r="H94" s="74"/>
      <c r="I94" s="156"/>
      <c r="J94" s="74"/>
      <c r="K94" s="74"/>
      <c r="L94" s="86"/>
      <c r="M94" s="143"/>
      <c r="N94" s="143"/>
      <c r="O94" s="143"/>
      <c r="P94" s="143"/>
      <c r="Q94" s="85">
        <f>IFERROR(LEFT(L94,1)*((VLOOKUP(M94,Impacto!$D$8:$J$12,7,FALSE)*0.3024)+(VLOOKUP(N94,Impacto!$E$8:$J$12,6,FALSE)*0.0525)+(VLOOKUP(O94,Impacto!$F$8:$J$12,5,FALSE)*0.4267)+(VLOOKUP(P94,Impacto!$H$8:$J$12,3,FALSE)*0.2184)),0)</f>
        <v>0</v>
      </c>
      <c r="R94" s="146">
        <f t="shared" si="5"/>
        <v>0</v>
      </c>
      <c r="S94" s="74"/>
      <c r="T94" s="87"/>
      <c r="U94" s="85">
        <f>IF(T94=0,Q94,(VLOOKUP(T94,'Perguntas possíveis'!$B$22:$C$26,2,FALSE)*Q94))</f>
        <v>0</v>
      </c>
      <c r="V94" s="146">
        <f t="shared" si="6"/>
        <v>0</v>
      </c>
      <c r="W94" s="61">
        <f>IFERROR(VLOOKUP(A94,'Desafios-fonte'!$A$2:$B$8,2,FALSE),0)</f>
        <v>0</v>
      </c>
      <c r="X94" s="135" t="str">
        <f>IF(T94=0,LEFT(L94,1),LEFT(L94,1)*(VLOOKUP(T94,'Perguntas possíveis'!$B$22:$C$26,2,FALSE)))</f>
        <v/>
      </c>
      <c r="Y94" s="75">
        <f t="shared" si="9"/>
        <v>0</v>
      </c>
      <c r="Z94" s="74">
        <f>IFERROR(((VLOOKUP(M94,Impacto!$D$8:$J$12,7,FALSE)*0.3024)+(VLOOKUP(N94,Impacto!$E$8:$J$12,6,FALSE)*0.0525)+(VLOOKUP(O94,Impacto!$F$8:$J$12,5,FALSE)*0.4267)+(VLOOKUP(P94,Impacto!$H$8:$J$12,3,FALSE)*0.2184)),0)</f>
        <v>0</v>
      </c>
      <c r="AA94" s="74">
        <f t="shared" si="8"/>
        <v>0</v>
      </c>
      <c r="XDW94" s="61"/>
    </row>
    <row r="95" spans="1:27 16351:16351" ht="90.75" customHeight="1" thickTop="1" thickBot="1" x14ac:dyDescent="0.25">
      <c r="A95" s="142"/>
      <c r="B95" s="142"/>
      <c r="C95" s="142"/>
      <c r="D95" s="74"/>
      <c r="E95" s="74"/>
      <c r="F95" s="74"/>
      <c r="G95" s="74"/>
      <c r="H95" s="74"/>
      <c r="I95" s="156"/>
      <c r="J95" s="74"/>
      <c r="K95" s="74"/>
      <c r="L95" s="86"/>
      <c r="M95" s="143"/>
      <c r="N95" s="143"/>
      <c r="O95" s="143"/>
      <c r="P95" s="143"/>
      <c r="Q95" s="85">
        <f>IFERROR(LEFT(L95,1)*((VLOOKUP(M95,Impacto!$D$8:$J$12,7,FALSE)*0.3024)+(VLOOKUP(N95,Impacto!$E$8:$J$12,6,FALSE)*0.0525)+(VLOOKUP(O95,Impacto!$F$8:$J$12,5,FALSE)*0.4267)+(VLOOKUP(P95,Impacto!$H$8:$J$12,3,FALSE)*0.2184)),0)</f>
        <v>0</v>
      </c>
      <c r="R95" s="146">
        <f t="shared" si="5"/>
        <v>0</v>
      </c>
      <c r="S95" s="74"/>
      <c r="T95" s="87"/>
      <c r="U95" s="85">
        <f>IF(T95=0,Q95,(VLOOKUP(T95,'Perguntas possíveis'!$B$22:$C$26,2,FALSE)*Q95))</f>
        <v>0</v>
      </c>
      <c r="V95" s="146">
        <f t="shared" si="6"/>
        <v>0</v>
      </c>
      <c r="W95" s="61">
        <f>IFERROR(VLOOKUP(A95,'Desafios-fonte'!$A$2:$B$8,2,FALSE),0)</f>
        <v>0</v>
      </c>
      <c r="X95" s="135" t="str">
        <f>IF(T95=0,LEFT(L95,1),LEFT(L95,1)*(VLOOKUP(T95,'Perguntas possíveis'!$B$22:$C$26,2,FALSE)))</f>
        <v/>
      </c>
      <c r="Y95" s="75">
        <f t="shared" si="9"/>
        <v>0</v>
      </c>
      <c r="Z95" s="74">
        <f>IFERROR(((VLOOKUP(M95,Impacto!$D$8:$J$12,7,FALSE)*0.3024)+(VLOOKUP(N95,Impacto!$E$8:$J$12,6,FALSE)*0.0525)+(VLOOKUP(O95,Impacto!$F$8:$J$12,5,FALSE)*0.4267)+(VLOOKUP(P95,Impacto!$H$8:$J$12,3,FALSE)*0.2184)),0)</f>
        <v>0</v>
      </c>
      <c r="AA95" s="74">
        <f t="shared" si="8"/>
        <v>0</v>
      </c>
      <c r="XDW95" s="61"/>
    </row>
    <row r="96" spans="1:27 16351:16351" ht="90.75" customHeight="1" thickTop="1" thickBot="1" x14ac:dyDescent="0.25">
      <c r="A96" s="142"/>
      <c r="B96" s="142"/>
      <c r="C96" s="142"/>
      <c r="D96" s="74"/>
      <c r="E96" s="74"/>
      <c r="F96" s="74"/>
      <c r="G96" s="74"/>
      <c r="H96" s="74"/>
      <c r="I96" s="156"/>
      <c r="J96" s="74"/>
      <c r="K96" s="74"/>
      <c r="L96" s="86"/>
      <c r="M96" s="143"/>
      <c r="N96" s="143"/>
      <c r="O96" s="143"/>
      <c r="P96" s="143"/>
      <c r="Q96" s="85">
        <f>IFERROR(LEFT(L96,1)*((VLOOKUP(M96,Impacto!$D$8:$J$12,7,FALSE)*0.3024)+(VLOOKUP(N96,Impacto!$E$8:$J$12,6,FALSE)*0.0525)+(VLOOKUP(O96,Impacto!$F$8:$J$12,5,FALSE)*0.4267)+(VLOOKUP(P96,Impacto!$H$8:$J$12,3,FALSE)*0.2184)),0)</f>
        <v>0</v>
      </c>
      <c r="R96" s="146">
        <f t="shared" si="5"/>
        <v>0</v>
      </c>
      <c r="S96" s="74"/>
      <c r="T96" s="87"/>
      <c r="U96" s="85">
        <f>IF(T96=0,Q96,(VLOOKUP(T96,'Perguntas possíveis'!$B$22:$C$26,2,FALSE)*Q96))</f>
        <v>0</v>
      </c>
      <c r="V96" s="146">
        <f t="shared" si="6"/>
        <v>0</v>
      </c>
      <c r="W96" s="61">
        <f>IFERROR(VLOOKUP(A96,'Desafios-fonte'!$A$2:$B$8,2,FALSE),0)</f>
        <v>0</v>
      </c>
      <c r="X96" s="135" t="str">
        <f>IF(T96=0,LEFT(L96,1),LEFT(L96,1)*(VLOOKUP(T96,'Perguntas possíveis'!$B$22:$C$26,2,FALSE)))</f>
        <v/>
      </c>
      <c r="Y96" s="75">
        <f t="shared" si="9"/>
        <v>0</v>
      </c>
      <c r="Z96" s="74">
        <f>IFERROR(((VLOOKUP(M96,Impacto!$D$8:$J$12,7,FALSE)*0.3024)+(VLOOKUP(N96,Impacto!$E$8:$J$12,6,FALSE)*0.0525)+(VLOOKUP(O96,Impacto!$F$8:$J$12,5,FALSE)*0.4267)+(VLOOKUP(P96,Impacto!$H$8:$J$12,3,FALSE)*0.2184)),0)</f>
        <v>0</v>
      </c>
      <c r="AA96" s="74">
        <f t="shared" si="8"/>
        <v>0</v>
      </c>
      <c r="XDW96" s="61"/>
    </row>
    <row r="97" spans="1:27 16351:16351" ht="90.75" customHeight="1" thickTop="1" thickBot="1" x14ac:dyDescent="0.25">
      <c r="A97" s="142"/>
      <c r="B97" s="142"/>
      <c r="C97" s="142"/>
      <c r="D97" s="74"/>
      <c r="E97" s="74"/>
      <c r="F97" s="74"/>
      <c r="G97" s="74"/>
      <c r="H97" s="74"/>
      <c r="I97" s="156"/>
      <c r="J97" s="74"/>
      <c r="K97" s="74"/>
      <c r="L97" s="86"/>
      <c r="M97" s="143"/>
      <c r="N97" s="143"/>
      <c r="O97" s="143"/>
      <c r="P97" s="143"/>
      <c r="Q97" s="85">
        <f>IFERROR(LEFT(L97,1)*((VLOOKUP(M97,Impacto!$D$8:$J$12,7,FALSE)*0.3024)+(VLOOKUP(N97,Impacto!$E$8:$J$12,6,FALSE)*0.0525)+(VLOOKUP(O97,Impacto!$F$8:$J$12,5,FALSE)*0.4267)+(VLOOKUP(P97,Impacto!$H$8:$J$12,3,FALSE)*0.2184)),0)</f>
        <v>0</v>
      </c>
      <c r="R97" s="146">
        <f t="shared" si="5"/>
        <v>0</v>
      </c>
      <c r="S97" s="74"/>
      <c r="T97" s="87"/>
      <c r="U97" s="85">
        <f>IF(T97=0,Q97,(VLOOKUP(T97,'Perguntas possíveis'!$B$22:$C$26,2,FALSE)*Q97))</f>
        <v>0</v>
      </c>
      <c r="V97" s="146">
        <f t="shared" si="6"/>
        <v>0</v>
      </c>
      <c r="W97" s="61">
        <f>IFERROR(VLOOKUP(A97,'Desafios-fonte'!$A$2:$B$8,2,FALSE),0)</f>
        <v>0</v>
      </c>
      <c r="X97" s="135" t="str">
        <f>IF(T97=0,LEFT(L97,1),LEFT(L97,1)*(VLOOKUP(T97,'Perguntas possíveis'!$B$22:$C$26,2,FALSE)))</f>
        <v/>
      </c>
      <c r="Y97" s="75">
        <f t="shared" si="9"/>
        <v>0</v>
      </c>
      <c r="Z97" s="74">
        <f>IFERROR(((VLOOKUP(M97,Impacto!$D$8:$J$12,7,FALSE)*0.3024)+(VLOOKUP(N97,Impacto!$E$8:$J$12,6,FALSE)*0.0525)+(VLOOKUP(O97,Impacto!$F$8:$J$12,5,FALSE)*0.4267)+(VLOOKUP(P97,Impacto!$H$8:$J$12,3,FALSE)*0.2184)),0)</f>
        <v>0</v>
      </c>
      <c r="AA97" s="74">
        <f t="shared" si="8"/>
        <v>0</v>
      </c>
      <c r="XDW97" s="61"/>
    </row>
    <row r="98" spans="1:27 16351:16351" ht="90.75" customHeight="1" thickTop="1" thickBot="1" x14ac:dyDescent="0.25">
      <c r="A98" s="142"/>
      <c r="B98" s="142"/>
      <c r="C98" s="142"/>
      <c r="D98" s="74"/>
      <c r="E98" s="74"/>
      <c r="F98" s="74"/>
      <c r="G98" s="74"/>
      <c r="H98" s="74"/>
      <c r="I98" s="156"/>
      <c r="J98" s="74"/>
      <c r="K98" s="74"/>
      <c r="L98" s="86"/>
      <c r="M98" s="143"/>
      <c r="N98" s="143"/>
      <c r="O98" s="143"/>
      <c r="P98" s="143"/>
      <c r="Q98" s="85">
        <f>IFERROR(LEFT(L98,1)*((VLOOKUP(M98,Impacto!$D$8:$J$12,7,FALSE)*0.3024)+(VLOOKUP(N98,Impacto!$E$8:$J$12,6,FALSE)*0.0525)+(VLOOKUP(O98,Impacto!$F$8:$J$12,5,FALSE)*0.4267)+(VLOOKUP(P98,Impacto!$H$8:$J$12,3,FALSE)*0.2184)),0)</f>
        <v>0</v>
      </c>
      <c r="R98" s="146">
        <f t="shared" si="5"/>
        <v>0</v>
      </c>
      <c r="S98" s="74"/>
      <c r="T98" s="87"/>
      <c r="U98" s="85">
        <f>IF(T98=0,Q98,(VLOOKUP(T98,'Perguntas possíveis'!$B$22:$C$26,2,FALSE)*Q98))</f>
        <v>0</v>
      </c>
      <c r="V98" s="146">
        <f t="shared" si="6"/>
        <v>0</v>
      </c>
      <c r="W98" s="61">
        <f>IFERROR(VLOOKUP(A98,'Desafios-fonte'!$A$2:$B$8,2,FALSE),0)</f>
        <v>0</v>
      </c>
      <c r="X98" s="135" t="str">
        <f>IF(T98=0,LEFT(L98,1),LEFT(L98,1)*(VLOOKUP(T98,'Perguntas possíveis'!$B$22:$C$26,2,FALSE)))</f>
        <v/>
      </c>
      <c r="Y98" s="75">
        <f t="shared" si="9"/>
        <v>0</v>
      </c>
      <c r="Z98" s="74">
        <f>IFERROR(((VLOOKUP(M98,Impacto!$D$8:$J$12,7,FALSE)*0.3024)+(VLOOKUP(N98,Impacto!$E$8:$J$12,6,FALSE)*0.0525)+(VLOOKUP(O98,Impacto!$F$8:$J$12,5,FALSE)*0.4267)+(VLOOKUP(P98,Impacto!$H$8:$J$12,3,FALSE)*0.2184)),0)</f>
        <v>0</v>
      </c>
      <c r="AA98" s="74">
        <f t="shared" si="8"/>
        <v>0</v>
      </c>
      <c r="XDW98" s="61"/>
    </row>
    <row r="99" spans="1:27 16351:16351" ht="90.75" customHeight="1" thickTop="1" thickBot="1" x14ac:dyDescent="0.25">
      <c r="A99" s="142"/>
      <c r="B99" s="142"/>
      <c r="C99" s="142"/>
      <c r="D99" s="74"/>
      <c r="E99" s="74"/>
      <c r="F99" s="74"/>
      <c r="G99" s="74"/>
      <c r="H99" s="74"/>
      <c r="I99" s="156"/>
      <c r="J99" s="74"/>
      <c r="K99" s="74"/>
      <c r="L99" s="86"/>
      <c r="M99" s="143"/>
      <c r="N99" s="143"/>
      <c r="O99" s="143"/>
      <c r="P99" s="143"/>
      <c r="Q99" s="85">
        <f>IFERROR(LEFT(L99,1)*((VLOOKUP(M99,Impacto!$D$8:$J$12,7,FALSE)*0.3024)+(VLOOKUP(N99,Impacto!$E$8:$J$12,6,FALSE)*0.0525)+(VLOOKUP(O99,Impacto!$F$8:$J$12,5,FALSE)*0.4267)+(VLOOKUP(P99,Impacto!$H$8:$J$12,3,FALSE)*0.2184)),0)</f>
        <v>0</v>
      </c>
      <c r="R99" s="146">
        <f t="shared" si="5"/>
        <v>0</v>
      </c>
      <c r="S99" s="74"/>
      <c r="T99" s="87"/>
      <c r="U99" s="85">
        <f>IF(T99=0,Q99,(VLOOKUP(T99,'Perguntas possíveis'!$B$22:$C$26,2,FALSE)*Q99))</f>
        <v>0</v>
      </c>
      <c r="V99" s="146">
        <f t="shared" si="6"/>
        <v>0</v>
      </c>
      <c r="W99" s="61">
        <f>IFERROR(VLOOKUP(A99,'Desafios-fonte'!$A$2:$B$8,2,FALSE),0)</f>
        <v>0</v>
      </c>
      <c r="X99" s="135" t="str">
        <f>IF(T99=0,LEFT(L99,1),LEFT(L99,1)*(VLOOKUP(T99,'Perguntas possíveis'!$B$22:$C$26,2,FALSE)))</f>
        <v/>
      </c>
      <c r="Y99" s="75">
        <f t="shared" si="9"/>
        <v>0</v>
      </c>
      <c r="Z99" s="74">
        <f>IFERROR(((VLOOKUP(M99,Impacto!$D$8:$J$12,7,FALSE)*0.3024)+(VLOOKUP(N99,Impacto!$E$8:$J$12,6,FALSE)*0.0525)+(VLOOKUP(O99,Impacto!$F$8:$J$12,5,FALSE)*0.4267)+(VLOOKUP(P99,Impacto!$H$8:$J$12,3,FALSE)*0.2184)),0)</f>
        <v>0</v>
      </c>
      <c r="AA99" s="74">
        <f t="shared" si="8"/>
        <v>0</v>
      </c>
      <c r="XDW99" s="61"/>
    </row>
    <row r="100" spans="1:27 16351:16351" ht="90.75" customHeight="1" thickTop="1" thickBot="1" x14ac:dyDescent="0.25">
      <c r="A100" s="142"/>
      <c r="B100" s="142"/>
      <c r="C100" s="142"/>
      <c r="D100" s="74"/>
      <c r="E100" s="74"/>
      <c r="F100" s="74"/>
      <c r="G100" s="74"/>
      <c r="H100" s="74"/>
      <c r="I100" s="156"/>
      <c r="J100" s="74"/>
      <c r="K100" s="74"/>
      <c r="L100" s="86"/>
      <c r="M100" s="143"/>
      <c r="N100" s="143"/>
      <c r="O100" s="143"/>
      <c r="P100" s="143"/>
      <c r="Q100" s="85">
        <f>IFERROR(LEFT(L100,1)*((VLOOKUP(M100,Impacto!$D$8:$J$12,7,FALSE)*0.3024)+(VLOOKUP(N100,Impacto!$E$8:$J$12,6,FALSE)*0.0525)+(VLOOKUP(O100,Impacto!$F$8:$J$12,5,FALSE)*0.4267)+(VLOOKUP(P100,Impacto!$H$8:$J$12,3,FALSE)*0.2184)),0)</f>
        <v>0</v>
      </c>
      <c r="R100" s="146">
        <f t="shared" si="5"/>
        <v>0</v>
      </c>
      <c r="S100" s="74"/>
      <c r="T100" s="87"/>
      <c r="U100" s="85">
        <f>IF(T100=0,Q100,(VLOOKUP(T100,'Perguntas possíveis'!$B$22:$C$26,2,FALSE)*Q100))</f>
        <v>0</v>
      </c>
      <c r="V100" s="146">
        <f t="shared" si="6"/>
        <v>0</v>
      </c>
      <c r="W100" s="61">
        <f>IFERROR(VLOOKUP(A100,'Desafios-fonte'!$A$2:$B$8,2,FALSE),0)</f>
        <v>0</v>
      </c>
      <c r="X100" s="135" t="str">
        <f>IF(T100=0,LEFT(L100,1),LEFT(L100,1)*(VLOOKUP(T100,'Perguntas possíveis'!$B$22:$C$26,2,FALSE)))</f>
        <v/>
      </c>
      <c r="Y100" s="75">
        <f t="shared" si="9"/>
        <v>0</v>
      </c>
      <c r="Z100" s="74">
        <f>IFERROR(((VLOOKUP(M100,Impacto!$D$8:$J$12,7,FALSE)*0.3024)+(VLOOKUP(N100,Impacto!$E$8:$J$12,6,FALSE)*0.0525)+(VLOOKUP(O100,Impacto!$F$8:$J$12,5,FALSE)*0.4267)+(VLOOKUP(P100,Impacto!$H$8:$J$12,3,FALSE)*0.2184)),0)</f>
        <v>0</v>
      </c>
      <c r="AA100" s="74">
        <f t="shared" si="8"/>
        <v>0</v>
      </c>
      <c r="XDW100" s="61"/>
    </row>
    <row r="101" spans="1:27 16351:16351" ht="90.75" customHeight="1" thickTop="1" thickBot="1" x14ac:dyDescent="0.25">
      <c r="A101" s="142"/>
      <c r="B101" s="142"/>
      <c r="C101" s="142"/>
      <c r="D101" s="74"/>
      <c r="E101" s="74"/>
      <c r="F101" s="74"/>
      <c r="G101" s="74"/>
      <c r="H101" s="74"/>
      <c r="I101" s="156"/>
      <c r="J101" s="74"/>
      <c r="K101" s="74"/>
      <c r="L101" s="86"/>
      <c r="M101" s="143"/>
      <c r="N101" s="143"/>
      <c r="O101" s="143"/>
      <c r="P101" s="143"/>
      <c r="Q101" s="85">
        <f>IFERROR(LEFT(L101,1)*((VLOOKUP(M101,Impacto!$D$8:$J$12,7,FALSE)*0.3024)+(VLOOKUP(N101,Impacto!$E$8:$J$12,6,FALSE)*0.0525)+(VLOOKUP(O101,Impacto!$F$8:$J$12,5,FALSE)*0.4267)+(VLOOKUP(P101,Impacto!$H$8:$J$12,3,FALSE)*0.2184)),0)</f>
        <v>0</v>
      </c>
      <c r="R101" s="146">
        <f t="shared" si="5"/>
        <v>0</v>
      </c>
      <c r="S101" s="74"/>
      <c r="T101" s="87"/>
      <c r="U101" s="85">
        <f>IF(T101=0,Q101,(VLOOKUP(T101,'Perguntas possíveis'!$B$22:$C$26,2,FALSE)*Q101))</f>
        <v>0</v>
      </c>
      <c r="V101" s="146">
        <f t="shared" si="6"/>
        <v>0</v>
      </c>
      <c r="W101" s="61">
        <f>IFERROR(VLOOKUP(A101,'Desafios-fonte'!$A$2:$B$8,2,FALSE),0)</f>
        <v>0</v>
      </c>
      <c r="X101" s="135" t="str">
        <f>IF(T101=0,LEFT(L101,1),LEFT(L101,1)*(VLOOKUP(T101,'Perguntas possíveis'!$B$22:$C$26,2,FALSE)))</f>
        <v/>
      </c>
      <c r="Y101" s="75">
        <f t="shared" si="9"/>
        <v>0</v>
      </c>
      <c r="Z101" s="74">
        <f>IFERROR(((VLOOKUP(M101,Impacto!$D$8:$J$12,7,FALSE)*0.3024)+(VLOOKUP(N101,Impacto!$E$8:$J$12,6,FALSE)*0.0525)+(VLOOKUP(O101,Impacto!$F$8:$J$12,5,FALSE)*0.4267)+(VLOOKUP(P101,Impacto!$H$8:$J$12,3,FALSE)*0.2184)),0)</f>
        <v>0</v>
      </c>
      <c r="AA101" s="74">
        <f t="shared" si="8"/>
        <v>0</v>
      </c>
      <c r="XDW101" s="61"/>
    </row>
    <row r="102" spans="1:27 16351:16351" ht="90.75" customHeight="1" thickTop="1" thickBot="1" x14ac:dyDescent="0.25">
      <c r="A102" s="142"/>
      <c r="B102" s="142"/>
      <c r="C102" s="142"/>
      <c r="D102" s="74"/>
      <c r="E102" s="74"/>
      <c r="F102" s="74"/>
      <c r="G102" s="74"/>
      <c r="H102" s="74"/>
      <c r="I102" s="156"/>
      <c r="J102" s="74"/>
      <c r="K102" s="74"/>
      <c r="L102" s="86"/>
      <c r="M102" s="143"/>
      <c r="N102" s="143"/>
      <c r="O102" s="143"/>
      <c r="P102" s="143"/>
      <c r="Q102" s="85">
        <f>IFERROR(LEFT(L102,1)*((VLOOKUP(M102,Impacto!$D$8:$J$12,7,FALSE)*0.3024)+(VLOOKUP(N102,Impacto!$E$8:$J$12,6,FALSE)*0.0525)+(VLOOKUP(O102,Impacto!$F$8:$J$12,5,FALSE)*0.4267)+(VLOOKUP(P102,Impacto!$H$8:$J$12,3,FALSE)*0.2184)),0)</f>
        <v>0</v>
      </c>
      <c r="R102" s="146">
        <f t="shared" si="5"/>
        <v>0</v>
      </c>
      <c r="S102" s="74"/>
      <c r="T102" s="87"/>
      <c r="U102" s="85">
        <f>IF(T102=0,Q102,(VLOOKUP(T102,'Perguntas possíveis'!$B$22:$C$26,2,FALSE)*Q102))</f>
        <v>0</v>
      </c>
      <c r="V102" s="146">
        <f t="shared" si="6"/>
        <v>0</v>
      </c>
      <c r="W102" s="61">
        <f>IFERROR(VLOOKUP(A102,'Desafios-fonte'!$A$2:$B$8,2,FALSE),0)</f>
        <v>0</v>
      </c>
      <c r="X102" s="135" t="str">
        <f>IF(T102=0,LEFT(L102,1),LEFT(L102,1)*(VLOOKUP(T102,'Perguntas possíveis'!$B$22:$C$26,2,FALSE)))</f>
        <v/>
      </c>
      <c r="Y102" s="75">
        <f t="shared" si="9"/>
        <v>0</v>
      </c>
      <c r="Z102" s="74">
        <f>IFERROR(((VLOOKUP(M102,Impacto!$D$8:$J$12,7,FALSE)*0.3024)+(VLOOKUP(N102,Impacto!$E$8:$J$12,6,FALSE)*0.0525)+(VLOOKUP(O102,Impacto!$F$8:$J$12,5,FALSE)*0.4267)+(VLOOKUP(P102,Impacto!$H$8:$J$12,3,FALSE)*0.2184)),0)</f>
        <v>0</v>
      </c>
      <c r="AA102" s="74">
        <f t="shared" si="8"/>
        <v>0</v>
      </c>
      <c r="XDW102" s="61"/>
    </row>
    <row r="103" spans="1:27 16351:16351" ht="90.75" customHeight="1" thickTop="1" thickBot="1" x14ac:dyDescent="0.25">
      <c r="A103" s="142"/>
      <c r="B103" s="142"/>
      <c r="C103" s="142"/>
      <c r="D103" s="74"/>
      <c r="E103" s="74"/>
      <c r="F103" s="74"/>
      <c r="G103" s="74"/>
      <c r="H103" s="74"/>
      <c r="I103" s="156"/>
      <c r="J103" s="74"/>
      <c r="K103" s="74"/>
      <c r="L103" s="86"/>
      <c r="M103" s="143"/>
      <c r="N103" s="143"/>
      <c r="O103" s="143"/>
      <c r="P103" s="143"/>
      <c r="Q103" s="85">
        <f>IFERROR(LEFT(L103,1)*((VLOOKUP(M103,Impacto!$D$8:$J$12,7,FALSE)*0.3024)+(VLOOKUP(N103,Impacto!$E$8:$J$12,6,FALSE)*0.0525)+(VLOOKUP(O103,Impacto!$F$8:$J$12,5,FALSE)*0.4267)+(VLOOKUP(P103,Impacto!$H$8:$J$12,3,FALSE)*0.2184)),0)</f>
        <v>0</v>
      </c>
      <c r="R103" s="146">
        <f t="shared" si="5"/>
        <v>0</v>
      </c>
      <c r="S103" s="74"/>
      <c r="T103" s="87"/>
      <c r="U103" s="85">
        <f>IF(T103=0,Q103,(VLOOKUP(T103,'Perguntas possíveis'!$B$22:$C$26,2,FALSE)*Q103))</f>
        <v>0</v>
      </c>
      <c r="V103" s="146">
        <f t="shared" si="6"/>
        <v>0</v>
      </c>
      <c r="W103" s="61">
        <f>IFERROR(VLOOKUP(A103,'Desafios-fonte'!$A$2:$B$8,2,FALSE),0)</f>
        <v>0</v>
      </c>
      <c r="X103" s="135" t="str">
        <f>IF(T103=0,LEFT(L103,1),LEFT(L103,1)*(VLOOKUP(T103,'Perguntas possíveis'!$B$22:$C$26,2,FALSE)))</f>
        <v/>
      </c>
      <c r="Y103" s="75">
        <f t="shared" si="9"/>
        <v>0</v>
      </c>
      <c r="Z103" s="74">
        <f>IFERROR(((VLOOKUP(M103,Impacto!$D$8:$J$12,7,FALSE)*0.3024)+(VLOOKUP(N103,Impacto!$E$8:$J$12,6,FALSE)*0.0525)+(VLOOKUP(O103,Impacto!$F$8:$J$12,5,FALSE)*0.4267)+(VLOOKUP(P103,Impacto!$H$8:$J$12,3,FALSE)*0.2184)),0)</f>
        <v>0</v>
      </c>
      <c r="AA103" s="74">
        <f t="shared" si="8"/>
        <v>0</v>
      </c>
      <c r="XDW103" s="61"/>
    </row>
    <row r="104" spans="1:27 16351:16351" ht="90.75" customHeight="1" thickTop="1" thickBot="1" x14ac:dyDescent="0.25">
      <c r="A104" s="142"/>
      <c r="B104" s="142"/>
      <c r="C104" s="142"/>
      <c r="D104" s="74"/>
      <c r="E104" s="74"/>
      <c r="F104" s="74"/>
      <c r="G104" s="74"/>
      <c r="H104" s="74"/>
      <c r="I104" s="156"/>
      <c r="J104" s="74"/>
      <c r="K104" s="74"/>
      <c r="L104" s="86"/>
      <c r="M104" s="143"/>
      <c r="N104" s="143"/>
      <c r="O104" s="143"/>
      <c r="P104" s="143"/>
      <c r="Q104" s="85">
        <f>IFERROR(LEFT(L104,1)*((VLOOKUP(M104,Impacto!$D$8:$J$12,7,FALSE)*0.3024)+(VLOOKUP(N104,Impacto!$E$8:$J$12,6,FALSE)*0.0525)+(VLOOKUP(O104,Impacto!$F$8:$J$12,5,FALSE)*0.4267)+(VLOOKUP(P104,Impacto!$H$8:$J$12,3,FALSE)*0.2184)),0)</f>
        <v>0</v>
      </c>
      <c r="R104" s="146">
        <f t="shared" si="5"/>
        <v>0</v>
      </c>
      <c r="S104" s="74"/>
      <c r="T104" s="87"/>
      <c r="U104" s="85">
        <f>IF(T104=0,Q104,(VLOOKUP(T104,'Perguntas possíveis'!$B$22:$C$26,2,FALSE)*Q104))</f>
        <v>0</v>
      </c>
      <c r="V104" s="146">
        <f t="shared" si="6"/>
        <v>0</v>
      </c>
      <c r="W104" s="61">
        <f>IFERROR(VLOOKUP(A104,'Desafios-fonte'!$A$2:$B$8,2,FALSE),0)</f>
        <v>0</v>
      </c>
      <c r="X104" s="135" t="str">
        <f>IF(T104=0,LEFT(L104,1),LEFT(L104,1)*(VLOOKUP(T104,'Perguntas possíveis'!$B$22:$C$26,2,FALSE)))</f>
        <v/>
      </c>
      <c r="Y104" s="75">
        <f t="shared" si="9"/>
        <v>0</v>
      </c>
      <c r="Z104" s="74">
        <f>IFERROR(((VLOOKUP(M104,Impacto!$D$8:$J$12,7,FALSE)*0.3024)+(VLOOKUP(N104,Impacto!$E$8:$J$12,6,FALSE)*0.0525)+(VLOOKUP(O104,Impacto!$F$8:$J$12,5,FALSE)*0.4267)+(VLOOKUP(P104,Impacto!$H$8:$J$12,3,FALSE)*0.2184)),0)</f>
        <v>0</v>
      </c>
      <c r="AA104" s="74">
        <f t="shared" si="8"/>
        <v>0</v>
      </c>
      <c r="XDW104" s="61"/>
    </row>
    <row r="105" spans="1:27 16351:16351" ht="90.75" customHeight="1" thickTop="1" thickBot="1" x14ac:dyDescent="0.25">
      <c r="A105" s="142"/>
      <c r="B105" s="142"/>
      <c r="C105" s="142"/>
      <c r="D105" s="74"/>
      <c r="E105" s="74"/>
      <c r="F105" s="74"/>
      <c r="G105" s="74"/>
      <c r="H105" s="74"/>
      <c r="I105" s="156"/>
      <c r="J105" s="74"/>
      <c r="K105" s="74"/>
      <c r="L105" s="86"/>
      <c r="M105" s="143"/>
      <c r="N105" s="143"/>
      <c r="O105" s="143"/>
      <c r="P105" s="143"/>
      <c r="Q105" s="85">
        <f>IFERROR(LEFT(L105,1)*((VLOOKUP(M105,Impacto!$D$8:$J$12,7,FALSE)*0.3024)+(VLOOKUP(N105,Impacto!$E$8:$J$12,6,FALSE)*0.0525)+(VLOOKUP(O105,Impacto!$F$8:$J$12,5,FALSE)*0.4267)+(VLOOKUP(P105,Impacto!$H$8:$J$12,3,FALSE)*0.2184)),0)</f>
        <v>0</v>
      </c>
      <c r="R105" s="146">
        <f t="shared" si="5"/>
        <v>0</v>
      </c>
      <c r="S105" s="74"/>
      <c r="T105" s="87"/>
      <c r="U105" s="85">
        <f>IF(T105=0,Q105,(VLOOKUP(T105,'Perguntas possíveis'!$B$22:$C$26,2,FALSE)*Q105))</f>
        <v>0</v>
      </c>
      <c r="V105" s="146">
        <f t="shared" si="6"/>
        <v>0</v>
      </c>
      <c r="W105" s="61">
        <f>IFERROR(VLOOKUP(A105,'Desafios-fonte'!$A$2:$B$8,2,FALSE),0)</f>
        <v>0</v>
      </c>
      <c r="X105" s="135" t="str">
        <f>IF(T105=0,LEFT(L105,1),LEFT(L105,1)*(VLOOKUP(T105,'Perguntas possíveis'!$B$22:$C$26,2,FALSE)))</f>
        <v/>
      </c>
      <c r="Y105" s="75">
        <f t="shared" si="9"/>
        <v>0</v>
      </c>
      <c r="Z105" s="74">
        <f>IFERROR(((VLOOKUP(M105,Impacto!$D$8:$J$12,7,FALSE)*0.3024)+(VLOOKUP(N105,Impacto!$E$8:$J$12,6,FALSE)*0.0525)+(VLOOKUP(O105,Impacto!$F$8:$J$12,5,FALSE)*0.4267)+(VLOOKUP(P105,Impacto!$H$8:$J$12,3,FALSE)*0.2184)),0)</f>
        <v>0</v>
      </c>
      <c r="AA105" s="74">
        <f t="shared" si="8"/>
        <v>0</v>
      </c>
      <c r="XDW105" s="61"/>
    </row>
    <row r="106" spans="1:27 16351:16351" ht="90.75" customHeight="1" thickTop="1" thickBot="1" x14ac:dyDescent="0.25">
      <c r="A106" s="142"/>
      <c r="B106" s="142"/>
      <c r="C106" s="142"/>
      <c r="D106" s="74"/>
      <c r="E106" s="74"/>
      <c r="F106" s="74"/>
      <c r="G106" s="74"/>
      <c r="H106" s="74"/>
      <c r="I106" s="156"/>
      <c r="J106" s="74"/>
      <c r="K106" s="74"/>
      <c r="L106" s="86"/>
      <c r="M106" s="143"/>
      <c r="N106" s="143"/>
      <c r="O106" s="143"/>
      <c r="P106" s="143"/>
      <c r="Q106" s="85">
        <f>IFERROR(LEFT(L106,1)*((VLOOKUP(M106,Impacto!$D$8:$J$12,7,FALSE)*0.3024)+(VLOOKUP(N106,Impacto!$E$8:$J$12,6,FALSE)*0.0525)+(VLOOKUP(O106,Impacto!$F$8:$J$12,5,FALSE)*0.4267)+(VLOOKUP(P106,Impacto!$H$8:$J$12,3,FALSE)*0.2184)),0)</f>
        <v>0</v>
      </c>
      <c r="R106" s="146">
        <f t="shared" si="5"/>
        <v>0</v>
      </c>
      <c r="S106" s="74"/>
      <c r="T106" s="87"/>
      <c r="U106" s="85">
        <f>IF(T106=0,Q106,(VLOOKUP(T106,'Perguntas possíveis'!$B$22:$C$26,2,FALSE)*Q106))</f>
        <v>0</v>
      </c>
      <c r="V106" s="146">
        <f t="shared" si="6"/>
        <v>0</v>
      </c>
      <c r="W106" s="61">
        <f>IFERROR(VLOOKUP(A106,'Desafios-fonte'!$A$2:$B$8,2,FALSE),0)</f>
        <v>0</v>
      </c>
      <c r="X106" s="135" t="str">
        <f>IF(T106=0,LEFT(L106,1),LEFT(L106,1)*(VLOOKUP(T106,'Perguntas possíveis'!$B$22:$C$26,2,FALSE)))</f>
        <v/>
      </c>
      <c r="Y106" s="75">
        <f t="shared" si="9"/>
        <v>0</v>
      </c>
      <c r="Z106" s="74">
        <f>IFERROR(((VLOOKUP(M106,Impacto!$D$8:$J$12,7,FALSE)*0.3024)+(VLOOKUP(N106,Impacto!$E$8:$J$12,6,FALSE)*0.0525)+(VLOOKUP(O106,Impacto!$F$8:$J$12,5,FALSE)*0.4267)+(VLOOKUP(P106,Impacto!$H$8:$J$12,3,FALSE)*0.2184)),0)</f>
        <v>0</v>
      </c>
      <c r="AA106" s="74">
        <f t="shared" si="8"/>
        <v>0</v>
      </c>
      <c r="XDW106" s="61"/>
    </row>
    <row r="107" spans="1:27 16351:16351" ht="90.75" customHeight="1" thickTop="1" thickBot="1" x14ac:dyDescent="0.25">
      <c r="A107" s="142"/>
      <c r="B107" s="142"/>
      <c r="C107" s="142"/>
      <c r="D107" s="74"/>
      <c r="E107" s="74"/>
      <c r="F107" s="74"/>
      <c r="G107" s="74"/>
      <c r="H107" s="74"/>
      <c r="I107" s="156"/>
      <c r="J107" s="74"/>
      <c r="K107" s="74"/>
      <c r="L107" s="86"/>
      <c r="M107" s="143"/>
      <c r="N107" s="143"/>
      <c r="O107" s="143"/>
      <c r="P107" s="143"/>
      <c r="Q107" s="85">
        <f>IFERROR(LEFT(L107,1)*((VLOOKUP(M107,Impacto!$D$8:$J$12,7,FALSE)*0.3024)+(VLOOKUP(N107,Impacto!$E$8:$J$12,6,FALSE)*0.0525)+(VLOOKUP(O107,Impacto!$F$8:$J$12,5,FALSE)*0.4267)+(VLOOKUP(P107,Impacto!$H$8:$J$12,3,FALSE)*0.2184)),0)</f>
        <v>0</v>
      </c>
      <c r="R107" s="146">
        <f t="shared" si="5"/>
        <v>0</v>
      </c>
      <c r="S107" s="74"/>
      <c r="T107" s="87"/>
      <c r="U107" s="85">
        <f>IF(T107=0,Q107,(VLOOKUP(T107,'Perguntas possíveis'!$B$22:$C$26,2,FALSE)*Q107))</f>
        <v>0</v>
      </c>
      <c r="V107" s="146">
        <f t="shared" si="6"/>
        <v>0</v>
      </c>
      <c r="W107" s="61">
        <f>IFERROR(VLOOKUP(A107,'Desafios-fonte'!$A$2:$B$8,2,FALSE),0)</f>
        <v>0</v>
      </c>
      <c r="X107" s="135" t="str">
        <f>IF(T107=0,LEFT(L107,1),LEFT(L107,1)*(VLOOKUP(T107,'Perguntas possíveis'!$B$22:$C$26,2,FALSE)))</f>
        <v/>
      </c>
      <c r="Y107" s="75">
        <f t="shared" si="9"/>
        <v>0</v>
      </c>
      <c r="Z107" s="74">
        <f>IFERROR(((VLOOKUP(M107,Impacto!$D$8:$J$12,7,FALSE)*0.3024)+(VLOOKUP(N107,Impacto!$E$8:$J$12,6,FALSE)*0.0525)+(VLOOKUP(O107,Impacto!$F$8:$J$12,5,FALSE)*0.4267)+(VLOOKUP(P107,Impacto!$H$8:$J$12,3,FALSE)*0.2184)),0)</f>
        <v>0</v>
      </c>
      <c r="AA107" s="74">
        <f t="shared" si="8"/>
        <v>0</v>
      </c>
      <c r="XDW107" s="61"/>
    </row>
    <row r="108" spans="1:27 16351:16351" ht="90.75" customHeight="1" thickTop="1" thickBot="1" x14ac:dyDescent="0.25">
      <c r="A108" s="142"/>
      <c r="B108" s="142"/>
      <c r="C108" s="142"/>
      <c r="D108" s="74"/>
      <c r="E108" s="74"/>
      <c r="F108" s="74"/>
      <c r="G108" s="74"/>
      <c r="H108" s="74"/>
      <c r="I108" s="156"/>
      <c r="J108" s="74"/>
      <c r="K108" s="74"/>
      <c r="L108" s="86"/>
      <c r="M108" s="143"/>
      <c r="N108" s="143"/>
      <c r="O108" s="143"/>
      <c r="P108" s="143"/>
      <c r="Q108" s="85">
        <f>IFERROR(LEFT(L108,1)*((VLOOKUP(M108,Impacto!$D$8:$J$12,7,FALSE)*0.3024)+(VLOOKUP(N108,Impacto!$E$8:$J$12,6,FALSE)*0.0525)+(VLOOKUP(O108,Impacto!$F$8:$J$12,5,FALSE)*0.4267)+(VLOOKUP(P108,Impacto!$H$8:$J$12,3,FALSE)*0.2184)),0)</f>
        <v>0</v>
      </c>
      <c r="R108" s="146">
        <f t="shared" si="5"/>
        <v>0</v>
      </c>
      <c r="S108" s="74"/>
      <c r="T108" s="87"/>
      <c r="U108" s="85">
        <f>IF(T108=0,Q108,(VLOOKUP(T108,'Perguntas possíveis'!$B$22:$C$26,2,FALSE)*Q108))</f>
        <v>0</v>
      </c>
      <c r="V108" s="146">
        <f t="shared" si="6"/>
        <v>0</v>
      </c>
      <c r="W108" s="61">
        <f>IFERROR(VLOOKUP(A108,'Desafios-fonte'!$A$2:$B$8,2,FALSE),0)</f>
        <v>0</v>
      </c>
      <c r="X108" s="135" t="str">
        <f>IF(T108=0,LEFT(L108,1),LEFT(L108,1)*(VLOOKUP(T108,'Perguntas possíveis'!$B$22:$C$26,2,FALSE)))</f>
        <v/>
      </c>
      <c r="Y108" s="75">
        <f t="shared" si="9"/>
        <v>0</v>
      </c>
      <c r="Z108" s="74">
        <f>IFERROR(((VLOOKUP(M108,Impacto!$D$8:$J$12,7,FALSE)*0.3024)+(VLOOKUP(N108,Impacto!$E$8:$J$12,6,FALSE)*0.0525)+(VLOOKUP(O108,Impacto!$F$8:$J$12,5,FALSE)*0.4267)+(VLOOKUP(P108,Impacto!$H$8:$J$12,3,FALSE)*0.2184)),0)</f>
        <v>0</v>
      </c>
      <c r="AA108" s="74">
        <f t="shared" si="8"/>
        <v>0</v>
      </c>
      <c r="XDW108" s="61"/>
    </row>
    <row r="109" spans="1:27 16351:16351" ht="90.75" customHeight="1" thickTop="1" thickBot="1" x14ac:dyDescent="0.25">
      <c r="A109" s="142"/>
      <c r="B109" s="142"/>
      <c r="C109" s="142"/>
      <c r="D109" s="74"/>
      <c r="E109" s="74"/>
      <c r="F109" s="74"/>
      <c r="G109" s="74"/>
      <c r="H109" s="74"/>
      <c r="I109" s="156"/>
      <c r="J109" s="74"/>
      <c r="K109" s="74"/>
      <c r="L109" s="86"/>
      <c r="M109" s="143"/>
      <c r="N109" s="143"/>
      <c r="O109" s="143"/>
      <c r="P109" s="143"/>
      <c r="Q109" s="85">
        <v>0</v>
      </c>
      <c r="R109" s="146">
        <f t="shared" si="5"/>
        <v>0</v>
      </c>
      <c r="S109" s="74"/>
      <c r="T109" s="87"/>
      <c r="U109" s="85">
        <f>IF(T109=0,Q109,(VLOOKUP(T109,'Perguntas possíveis'!$B$22:$C$26,2,FALSE)*Q109))</f>
        <v>0</v>
      </c>
      <c r="V109" s="146">
        <f t="shared" si="6"/>
        <v>0</v>
      </c>
      <c r="W109" s="61">
        <f>IFERROR(VLOOKUP(A109,'Desafios-fonte'!$A$2:$B$8,2,FALSE),0)</f>
        <v>0</v>
      </c>
      <c r="X109" s="135" t="str">
        <f>IF(T109=0,LEFT(L109,1),LEFT(L109,1)*(VLOOKUP(T109,'Perguntas possíveis'!$B$22:$C$26,2,FALSE)))</f>
        <v/>
      </c>
      <c r="Y109" s="75">
        <f t="shared" si="9"/>
        <v>0</v>
      </c>
      <c r="Z109" s="74">
        <f>IFERROR(((VLOOKUP(M109,Impacto!$D$8:$J$12,7,FALSE)*0.3024)+(VLOOKUP(N109,Impacto!$E$8:$J$12,6,FALSE)*0.0525)+(VLOOKUP(O109,Impacto!$F$8:$J$12,5,FALSE)*0.4267)+(VLOOKUP(P109,Impacto!$H$8:$J$12,3,FALSE)*0.2184)),0)</f>
        <v>0</v>
      </c>
      <c r="AA109" s="74">
        <f t="shared" si="8"/>
        <v>0</v>
      </c>
      <c r="XDW109" s="61"/>
    </row>
    <row r="110" spans="1:27 16351:16351" ht="90.75" customHeight="1" thickTop="1" thickBot="1" x14ac:dyDescent="0.25">
      <c r="A110" s="142"/>
      <c r="B110" s="142"/>
      <c r="C110" s="142"/>
      <c r="D110" s="74"/>
      <c r="E110" s="74"/>
      <c r="F110" s="74"/>
      <c r="G110" s="74"/>
      <c r="H110" s="74"/>
      <c r="I110" s="156"/>
      <c r="J110" s="74"/>
      <c r="K110" s="74"/>
      <c r="L110" s="86"/>
      <c r="M110" s="143"/>
      <c r="N110" s="143"/>
      <c r="O110" s="143"/>
      <c r="P110" s="143"/>
      <c r="Q110" s="85">
        <f>IFERROR(LEFT(L110,1)*((VLOOKUP(M110,Impacto!$D$8:$J$12,7,FALSE)*0.3024)+(VLOOKUP(N110,Impacto!$E$8:$J$12,6,FALSE)*0.0525)+(VLOOKUP(O110,Impacto!$F$8:$J$12,5,FALSE)*0.4267)+(VLOOKUP(P110,Impacto!$H$8:$J$12,3,FALSE)*0.2184)),0)</f>
        <v>0</v>
      </c>
      <c r="R110" s="146">
        <f t="shared" si="5"/>
        <v>0</v>
      </c>
      <c r="S110" s="74"/>
      <c r="T110" s="87"/>
      <c r="U110" s="85">
        <f>IF(T110=0,Q110,(VLOOKUP(T110,'Perguntas possíveis'!$B$22:$C$26,2,FALSE)*Q110))</f>
        <v>0</v>
      </c>
      <c r="V110" s="146">
        <f t="shared" si="6"/>
        <v>0</v>
      </c>
      <c r="W110" s="61">
        <f>IFERROR(VLOOKUP(A110,'Desafios-fonte'!$A$2:$B$8,2,FALSE),0)</f>
        <v>0</v>
      </c>
      <c r="X110" s="135" t="str">
        <f>IF(T110=0,LEFT(L110,1),LEFT(L110,1)*(VLOOKUP(T110,'Perguntas possíveis'!$B$22:$C$26,2,FALSE)))</f>
        <v/>
      </c>
      <c r="Y110" s="75">
        <f t="shared" si="9"/>
        <v>0</v>
      </c>
      <c r="Z110" s="74">
        <f>IFERROR(((VLOOKUP(M110,Impacto!$D$8:$J$12,7,FALSE)*0.3024)+(VLOOKUP(N110,Impacto!$E$8:$J$12,6,FALSE)*0.0525)+(VLOOKUP(O110,Impacto!$F$8:$J$12,5,FALSE)*0.4267)+(VLOOKUP(P110,Impacto!$H$8:$J$12,3,FALSE)*0.2184)),0)</f>
        <v>0</v>
      </c>
      <c r="AA110" s="74">
        <f t="shared" si="8"/>
        <v>0</v>
      </c>
      <c r="XDW110" s="61"/>
    </row>
    <row r="111" spans="1:27 16351:16351" ht="90.75" customHeight="1" thickTop="1" x14ac:dyDescent="0.25"/>
  </sheetData>
  <autoFilter ref="A1:W110" xr:uid="{5BE27BE4-9397-48C8-80E4-5B4E34266914}">
    <filterColumn colId="12" showButton="0"/>
    <filterColumn colId="13" showButton="0"/>
    <filterColumn colId="14" showButton="0"/>
  </autoFilter>
  <mergeCells count="4">
    <mergeCell ref="M1:P1"/>
    <mergeCell ref="L1:L2"/>
    <mergeCell ref="X1:Y2"/>
    <mergeCell ref="Z1:AA2"/>
  </mergeCells>
  <conditionalFormatting sqref="U3">
    <cfRule type="colorScale" priority="76">
      <colorScale>
        <cfvo type="min"/>
        <cfvo type="max"/>
        <color rgb="FFFCFCFF"/>
        <color rgb="FFF8696B"/>
      </colorScale>
    </cfRule>
  </conditionalFormatting>
  <conditionalFormatting sqref="Q3">
    <cfRule type="colorScale" priority="158">
      <colorScale>
        <cfvo type="min"/>
        <cfvo type="max"/>
        <color rgb="FFFCFCFF"/>
        <color rgb="FFF8696B"/>
      </colorScale>
    </cfRule>
  </conditionalFormatting>
  <conditionalFormatting sqref="R3:R110 V4:V110">
    <cfRule type="containsText" dxfId="11" priority="62" operator="containsText" text="EXTREMO">
      <formula>NOT(ISERROR(SEARCH("EXTREMO",R3)))</formula>
    </cfRule>
    <cfRule type="containsText" dxfId="10" priority="63" operator="containsText" text="ALTO">
      <formula>NOT(ISERROR(SEARCH("ALTO",R3)))</formula>
    </cfRule>
    <cfRule type="containsText" dxfId="9" priority="64" operator="containsText" text="MÉDIO">
      <formula>NOT(ISERROR(SEARCH("MÉDIO",R3)))</formula>
    </cfRule>
    <cfRule type="containsText" dxfId="8" priority="65" operator="containsText" text="BAIXO">
      <formula>NOT(ISERROR(SEARCH("BAIXO",R3)))</formula>
    </cfRule>
  </conditionalFormatting>
  <conditionalFormatting sqref="Q3">
    <cfRule type="colorScale" priority="51">
      <colorScale>
        <cfvo type="min"/>
        <cfvo type="max"/>
        <color rgb="FFFCFCFF"/>
        <color rgb="FFF8696B"/>
      </colorScale>
    </cfRule>
  </conditionalFormatting>
  <conditionalFormatting sqref="V3">
    <cfRule type="containsText" dxfId="7" priority="45" operator="containsText" text="EXTREMO">
      <formula>NOT(ISERROR(SEARCH("EXTREMO",V3)))</formula>
    </cfRule>
    <cfRule type="containsText" dxfId="6" priority="46" operator="containsText" text="ALTO">
      <formula>NOT(ISERROR(SEARCH("ALTO",V3)))</formula>
    </cfRule>
    <cfRule type="containsText" dxfId="5" priority="47" operator="containsText" text="MÉDIO">
      <formula>NOT(ISERROR(SEARCH("MÉDIO",V3)))</formula>
    </cfRule>
    <cfRule type="containsText" dxfId="4" priority="48" operator="containsText" text="BAIXO">
      <formula>NOT(ISERROR(SEARCH("BAIXO",V3)))</formula>
    </cfRule>
  </conditionalFormatting>
  <conditionalFormatting sqref="U4:U110">
    <cfRule type="colorScale" priority="327">
      <colorScale>
        <cfvo type="min"/>
        <cfvo type="max"/>
        <color rgb="FFFCFCFF"/>
        <color rgb="FFF8696B"/>
      </colorScale>
    </cfRule>
  </conditionalFormatting>
  <conditionalFormatting sqref="Q4:Q110">
    <cfRule type="colorScale" priority="329">
      <colorScale>
        <cfvo type="min"/>
        <cfvo type="max"/>
        <color rgb="FFFCFCFF"/>
        <color rgb="FFF8696B"/>
      </colorScale>
    </cfRule>
  </conditionalFormatting>
  <dataValidations count="2">
    <dataValidation type="list" allowBlank="1" showInputMessage="1" showErrorMessage="1" sqref="I3:I110" xr:uid="{7A9998F3-6CE1-497A-88AB-8A6B1173DB4F}">
      <formula1>tipo_riscos</formula1>
    </dataValidation>
    <dataValidation type="list" allowBlank="1" showInputMessage="1" showErrorMessage="1" sqref="B3:B110" xr:uid="{AB8209DC-8B6B-42DC-BE1A-5DAE6699A147}">
      <formula1>INDIRECT($W$3)</formula1>
    </dataValidation>
  </dataValidations>
  <pageMargins left="0.23622047244094491" right="0.23622047244094491" top="0.74803149606299213" bottom="0.74803149606299213" header="0.31496062992125984" footer="0.31496062992125984"/>
  <pageSetup paperSize="9" scale="40" orientation="landscape" errors="blank" r:id="rId1"/>
  <ignoredErrors>
    <ignoredError sqref="R3 V3" unlocked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xr:uid="{1B98DED5-8409-4ABC-ACB9-1B5D6D9294B6}">
          <x14:formula1>
            <xm:f>'Perguntas possíveis'!$C$15:$C$19</xm:f>
          </x14:formula1>
          <xm:sqref>L3:L110</xm:sqref>
        </x14:dataValidation>
        <x14:dataValidation type="list" allowBlank="1" showInputMessage="1" showErrorMessage="1" xr:uid="{38BD4C49-132E-421D-866C-AAE2B9F1C85B}">
          <x14:formula1>
            <xm:f>'Perguntas possíveis'!$B$22:$B$26</xm:f>
          </x14:formula1>
          <xm:sqref>T3:T110</xm:sqref>
        </x14:dataValidation>
        <x14:dataValidation type="list" allowBlank="1" showInputMessage="1" showErrorMessage="1" xr:uid="{68B2B98F-36F8-4932-9DD5-3EBA78B54EF8}">
          <x14:formula1>
            <xm:f>'Desafios-fonte'!$A$2:$A$8</xm:f>
          </x14:formula1>
          <xm:sqref>A3:A110</xm:sqref>
        </x14:dataValidation>
        <x14:dataValidation type="list" allowBlank="1" showInputMessage="1" showErrorMessage="1" xr:uid="{437AA59F-4144-4421-9C47-386B0BAA81EB}">
          <x14:formula1>
            <xm:f>Impacto!$D$8:$D$12</xm:f>
          </x14:formula1>
          <xm:sqref>M3:M110</xm:sqref>
        </x14:dataValidation>
        <x14:dataValidation type="list" allowBlank="1" showInputMessage="1" showErrorMessage="1" xr:uid="{A6C62F0D-5B71-4582-812B-9A8247D016C1}">
          <x14:formula1>
            <xm:f>Impacto!$E$8:$E$12</xm:f>
          </x14:formula1>
          <xm:sqref>N3:N110</xm:sqref>
        </x14:dataValidation>
        <x14:dataValidation type="list" allowBlank="1" showInputMessage="1" showErrorMessage="1" xr:uid="{01B0FA57-7BCC-4CB6-B85D-C99118AE1941}">
          <x14:formula1>
            <xm:f>Impacto!$F$8:$F$12</xm:f>
          </x14:formula1>
          <xm:sqref>O3:O110</xm:sqref>
        </x14:dataValidation>
        <x14:dataValidation type="list" allowBlank="1" showInputMessage="1" showErrorMessage="1" xr:uid="{1F6ABF1E-96A3-4D7D-A42F-EEAC2DFFE569}">
          <x14:formula1>
            <xm:f>Impacto!$H$8:$H$12</xm:f>
          </x14:formula1>
          <xm:sqref>P3:P110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
  <sheetViews>
    <sheetView zoomScale="130" zoomScaleNormal="130" workbookViewId="0">
      <selection activeCell="K2" sqref="K2:U2"/>
    </sheetView>
  </sheetViews>
  <sheetFormatPr defaultColWidth="8.85546875" defaultRowHeight="15" x14ac:dyDescent="0.25"/>
  <cols>
    <col min="1" max="1" width="29" customWidth="1"/>
    <col min="2" max="3" width="34" customWidth="1"/>
    <col min="4" max="4" width="16.7109375" customWidth="1"/>
    <col min="5" max="5" width="14.7109375" customWidth="1"/>
    <col min="6" max="6" width="12.140625" customWidth="1"/>
    <col min="7" max="7" width="25" style="64" customWidth="1"/>
    <col min="8" max="8" width="44.140625" customWidth="1"/>
    <col min="9" max="13" width="15.42578125" customWidth="1"/>
    <col min="14" max="14" width="15.28515625" customWidth="1"/>
    <col min="18" max="19" width="12.140625" customWidth="1"/>
    <col min="20" max="20" width="13" bestFit="1" customWidth="1"/>
    <col min="21" max="21" width="27.85546875" customWidth="1"/>
  </cols>
  <sheetData>
    <row r="1" spans="1:21" s="64" customFormat="1" ht="24" thickTop="1" thickBot="1" x14ac:dyDescent="0.25">
      <c r="A1" s="131" t="s">
        <v>354</v>
      </c>
      <c r="B1" s="131" t="s">
        <v>0</v>
      </c>
      <c r="C1" s="131" t="s">
        <v>1</v>
      </c>
      <c r="D1" s="131" t="s">
        <v>38</v>
      </c>
      <c r="E1" s="132" t="s">
        <v>169</v>
      </c>
      <c r="F1" s="175" t="s">
        <v>349</v>
      </c>
      <c r="G1" s="176"/>
      <c r="H1" s="133" t="s">
        <v>338</v>
      </c>
      <c r="I1" s="133" t="s">
        <v>339</v>
      </c>
      <c r="J1" s="133" t="s">
        <v>179</v>
      </c>
      <c r="K1" s="133" t="s">
        <v>249</v>
      </c>
      <c r="L1" s="133" t="s">
        <v>248</v>
      </c>
      <c r="M1" s="133" t="s">
        <v>247</v>
      </c>
      <c r="N1" s="133" t="s">
        <v>246</v>
      </c>
      <c r="O1" s="133" t="s">
        <v>245</v>
      </c>
      <c r="P1" s="133" t="s">
        <v>244</v>
      </c>
      <c r="Q1" s="133" t="s">
        <v>175</v>
      </c>
      <c r="R1" s="134" t="s">
        <v>180</v>
      </c>
      <c r="S1" s="134" t="s">
        <v>181</v>
      </c>
      <c r="T1" s="134" t="s">
        <v>182</v>
      </c>
      <c r="U1" s="134" t="s">
        <v>190</v>
      </c>
    </row>
    <row r="2" spans="1:21" s="84" customFormat="1" ht="77.25" customHeight="1" thickTop="1" thickBot="1" x14ac:dyDescent="0.25">
      <c r="A2" s="128"/>
      <c r="B2" s="144">
        <f>IFERROR(VLOOKUP(A2,'1-Mapa Riscos Estratégicos'!$E$3:$I$91,3,FALSE),)</f>
        <v>0</v>
      </c>
      <c r="C2" s="144">
        <f>IFERROR(VLOOKUP(A2,'1-Mapa Riscos Estratégicos'!$E$3:$I$91,4,FALSE),0)</f>
        <v>0</v>
      </c>
      <c r="D2" s="144">
        <f>IFERROR(VLOOKUP(A2,'1-Mapa Riscos Estratégicos'!$E$3:$I$91,5,FALSE),0)</f>
        <v>0</v>
      </c>
      <c r="E2" s="145">
        <f>IFERROR(VLOOKUP(A2,'1-Mapa Riscos Estratégicos'!$E$3:$V$91,18,FALSE),0)</f>
        <v>0</v>
      </c>
      <c r="F2" s="144">
        <f>IFERROR(VLOOKUP(E2,'3-Matriz de riscos'!$F$18:$J$21,5,FALSE),0)</f>
        <v>0</v>
      </c>
      <c r="G2" s="145">
        <f>IFERROR(VLOOKUP(F2,'3-Matriz de riscos'!$J$18:$K$21,2,FALSE),)</f>
        <v>0</v>
      </c>
      <c r="H2" s="130" t="s">
        <v>341</v>
      </c>
      <c r="I2" s="129"/>
      <c r="J2" s="129"/>
      <c r="K2" s="130" t="s">
        <v>341</v>
      </c>
      <c r="L2" s="130" t="s">
        <v>341</v>
      </c>
      <c r="M2" s="130" t="s">
        <v>341</v>
      </c>
      <c r="N2" s="130" t="s">
        <v>341</v>
      </c>
      <c r="O2" s="130" t="s">
        <v>341</v>
      </c>
      <c r="P2" s="130" t="s">
        <v>341</v>
      </c>
      <c r="Q2" s="129"/>
      <c r="R2" s="130" t="s">
        <v>341</v>
      </c>
      <c r="S2" s="130" t="s">
        <v>341</v>
      </c>
      <c r="T2" s="130" t="s">
        <v>341</v>
      </c>
      <c r="U2" s="130" t="s">
        <v>341</v>
      </c>
    </row>
    <row r="3" spans="1:21" s="84" customFormat="1" ht="30.75" customHeight="1" thickTop="1" thickBot="1" x14ac:dyDescent="0.25">
      <c r="A3" s="128"/>
      <c r="B3" s="144">
        <f>IFERROR(VLOOKUP(A3,'1-Mapa Riscos Estratégicos'!$E$3:$I$91,3,FALSE),)</f>
        <v>0</v>
      </c>
      <c r="C3" s="144">
        <f>IFERROR(VLOOKUP(A3,'1-Mapa Riscos Estratégicos'!$E$3:$I$91,4,FALSE),0)</f>
        <v>0</v>
      </c>
      <c r="D3" s="144">
        <f>IFERROR(VLOOKUP(A3,'1-Mapa Riscos Estratégicos'!$E$3:$I$91,5,FALSE),0)</f>
        <v>0</v>
      </c>
      <c r="E3" s="145">
        <f>IFERROR(VLOOKUP(A3,'1-Mapa Riscos Estratégicos'!$E$3:$V$91,18,FALSE),0)</f>
        <v>0</v>
      </c>
      <c r="F3" s="144">
        <f>IFERROR(VLOOKUP(E3,'3-Matriz de riscos'!$F$18:$J$21,5,FALSE),0)</f>
        <v>0</v>
      </c>
      <c r="G3" s="145">
        <f>IFERROR(VLOOKUP(F3,'3-Matriz de riscos'!$J$18:$K$21,2,FALSE),)</f>
        <v>0</v>
      </c>
      <c r="H3" s="130" t="s">
        <v>341</v>
      </c>
      <c r="I3" s="129"/>
      <c r="J3" s="129"/>
      <c r="K3" s="130" t="s">
        <v>341</v>
      </c>
      <c r="L3" s="130" t="s">
        <v>341</v>
      </c>
      <c r="M3" s="130" t="s">
        <v>341</v>
      </c>
      <c r="N3" s="130" t="s">
        <v>341</v>
      </c>
      <c r="O3" s="130" t="s">
        <v>341</v>
      </c>
      <c r="P3" s="130" t="s">
        <v>341</v>
      </c>
      <c r="Q3" s="129"/>
      <c r="R3" s="130" t="s">
        <v>341</v>
      </c>
      <c r="S3" s="130" t="s">
        <v>341</v>
      </c>
      <c r="T3" s="130" t="s">
        <v>341</v>
      </c>
      <c r="U3" s="130" t="s">
        <v>341</v>
      </c>
    </row>
    <row r="4" spans="1:21" s="84" customFormat="1" ht="30.75" customHeight="1" thickTop="1" thickBot="1" x14ac:dyDescent="0.25">
      <c r="A4" s="128"/>
      <c r="B4" s="144">
        <f>IFERROR(VLOOKUP(A4,'1-Mapa Riscos Estratégicos'!$E$3:$I$91,3,FALSE),)</f>
        <v>0</v>
      </c>
      <c r="C4" s="144">
        <f>IFERROR(VLOOKUP(A4,'1-Mapa Riscos Estratégicos'!$E$3:$I$91,4,FALSE),0)</f>
        <v>0</v>
      </c>
      <c r="D4" s="144">
        <f>IFERROR(VLOOKUP(A4,'1-Mapa Riscos Estratégicos'!$E$3:$I$91,5,FALSE),0)</f>
        <v>0</v>
      </c>
      <c r="E4" s="145">
        <f>IFERROR(VLOOKUP(A4,'1-Mapa Riscos Estratégicos'!$E$3:$V$91,18,FALSE),0)</f>
        <v>0</v>
      </c>
      <c r="F4" s="144">
        <f>IFERROR(VLOOKUP(E4,'3-Matriz de riscos'!$F$18:$J$21,5,FALSE),0)</f>
        <v>0</v>
      </c>
      <c r="G4" s="145">
        <f>IFERROR(VLOOKUP(F4,'3-Matriz de riscos'!$J$18:$K$21,2,FALSE),)</f>
        <v>0</v>
      </c>
      <c r="H4" s="130" t="s">
        <v>341</v>
      </c>
      <c r="I4" s="129"/>
      <c r="J4" s="129"/>
      <c r="K4" s="130" t="s">
        <v>341</v>
      </c>
      <c r="L4" s="130" t="s">
        <v>341</v>
      </c>
      <c r="M4" s="130" t="s">
        <v>341</v>
      </c>
      <c r="N4" s="130" t="s">
        <v>341</v>
      </c>
      <c r="O4" s="130" t="s">
        <v>341</v>
      </c>
      <c r="P4" s="130" t="s">
        <v>341</v>
      </c>
      <c r="Q4" s="129"/>
      <c r="R4" s="130" t="s">
        <v>341</v>
      </c>
      <c r="S4" s="130" t="s">
        <v>341</v>
      </c>
      <c r="T4" s="130" t="s">
        <v>341</v>
      </c>
      <c r="U4" s="130" t="s">
        <v>341</v>
      </c>
    </row>
    <row r="5" spans="1:21" s="84" customFormat="1" ht="30.75" customHeight="1" thickTop="1" thickBot="1" x14ac:dyDescent="0.25">
      <c r="A5" s="128"/>
      <c r="B5" s="144">
        <f>IFERROR(VLOOKUP(A5,'1-Mapa Riscos Estratégicos'!$E$3:$I$91,3,FALSE),)</f>
        <v>0</v>
      </c>
      <c r="C5" s="144">
        <f>IFERROR(VLOOKUP(A5,'1-Mapa Riscos Estratégicos'!$E$3:$I$91,4,FALSE),0)</f>
        <v>0</v>
      </c>
      <c r="D5" s="144">
        <f>IFERROR(VLOOKUP(A5,'1-Mapa Riscos Estratégicos'!$E$3:$I$91,5,FALSE),0)</f>
        <v>0</v>
      </c>
      <c r="E5" s="145">
        <f>IFERROR(VLOOKUP(A5,'1-Mapa Riscos Estratégicos'!$E$3:$V$91,18,FALSE),0)</f>
        <v>0</v>
      </c>
      <c r="F5" s="144">
        <f>IFERROR(VLOOKUP(E5,'3-Matriz de riscos'!$F$18:$J$21,5,FALSE),0)</f>
        <v>0</v>
      </c>
      <c r="G5" s="145">
        <f>IFERROR(VLOOKUP(F5,'3-Matriz de riscos'!$J$18:$K$21,2,FALSE),)</f>
        <v>0</v>
      </c>
      <c r="H5" s="130" t="s">
        <v>341</v>
      </c>
      <c r="I5" s="129"/>
      <c r="J5" s="129"/>
      <c r="K5" s="130" t="s">
        <v>341</v>
      </c>
      <c r="L5" s="130" t="s">
        <v>341</v>
      </c>
      <c r="M5" s="130" t="s">
        <v>341</v>
      </c>
      <c r="N5" s="130" t="s">
        <v>341</v>
      </c>
      <c r="O5" s="130" t="s">
        <v>341</v>
      </c>
      <c r="P5" s="130" t="s">
        <v>341</v>
      </c>
      <c r="Q5" s="129"/>
      <c r="R5" s="130" t="s">
        <v>341</v>
      </c>
      <c r="S5" s="130" t="s">
        <v>341</v>
      </c>
      <c r="T5" s="130" t="s">
        <v>341</v>
      </c>
      <c r="U5" s="130" t="s">
        <v>341</v>
      </c>
    </row>
    <row r="6" spans="1:21" s="84" customFormat="1" ht="30.75" customHeight="1" thickTop="1" thickBot="1" x14ac:dyDescent="0.25">
      <c r="A6" s="128"/>
      <c r="B6" s="144">
        <f>IFERROR(VLOOKUP(A6,'1-Mapa Riscos Estratégicos'!$E$3:$I$91,3,FALSE),)</f>
        <v>0</v>
      </c>
      <c r="C6" s="144">
        <f>IFERROR(VLOOKUP(A6,'1-Mapa Riscos Estratégicos'!$E$3:$I$91,4,FALSE),0)</f>
        <v>0</v>
      </c>
      <c r="D6" s="144">
        <f>IFERROR(VLOOKUP(A6,'1-Mapa Riscos Estratégicos'!$E$3:$I$91,5,FALSE),0)</f>
        <v>0</v>
      </c>
      <c r="E6" s="145">
        <f>IFERROR(VLOOKUP(A6,'1-Mapa Riscos Estratégicos'!$E$3:$V$91,18,FALSE),0)</f>
        <v>0</v>
      </c>
      <c r="F6" s="144">
        <f>IFERROR(VLOOKUP(E6,'3-Matriz de riscos'!$F$18:$J$21,5,FALSE),0)</f>
        <v>0</v>
      </c>
      <c r="G6" s="145">
        <f>IFERROR(VLOOKUP(F6,'3-Matriz de riscos'!$J$18:$K$21,2,FALSE),)</f>
        <v>0</v>
      </c>
      <c r="H6" s="130" t="s">
        <v>341</v>
      </c>
      <c r="I6" s="129"/>
      <c r="J6" s="129"/>
      <c r="K6" s="130" t="s">
        <v>341</v>
      </c>
      <c r="L6" s="130" t="s">
        <v>341</v>
      </c>
      <c r="M6" s="130" t="s">
        <v>341</v>
      </c>
      <c r="N6" s="130" t="s">
        <v>341</v>
      </c>
      <c r="O6" s="130" t="s">
        <v>341</v>
      </c>
      <c r="P6" s="130" t="s">
        <v>341</v>
      </c>
      <c r="Q6" s="129"/>
      <c r="R6" s="130" t="s">
        <v>341</v>
      </c>
      <c r="S6" s="130" t="s">
        <v>341</v>
      </c>
      <c r="T6" s="130" t="s">
        <v>341</v>
      </c>
      <c r="U6" s="130" t="s">
        <v>341</v>
      </c>
    </row>
    <row r="7" spans="1:21" s="84" customFormat="1" ht="30.75" customHeight="1" thickTop="1" thickBot="1" x14ac:dyDescent="0.25">
      <c r="A7" s="128"/>
      <c r="B7" s="144">
        <f>IFERROR(VLOOKUP(A7,'1-Mapa Riscos Estratégicos'!$E$3:$I$91,3,FALSE),)</f>
        <v>0</v>
      </c>
      <c r="C7" s="144">
        <f>IFERROR(VLOOKUP(A7,'1-Mapa Riscos Estratégicos'!$E$3:$I$91,4,FALSE),0)</f>
        <v>0</v>
      </c>
      <c r="D7" s="144">
        <f>IFERROR(VLOOKUP(A7,'1-Mapa Riscos Estratégicos'!$E$3:$I$91,5,FALSE),0)</f>
        <v>0</v>
      </c>
      <c r="E7" s="145">
        <f>IFERROR(VLOOKUP(A7,'1-Mapa Riscos Estratégicos'!$E$3:$V$91,18,FALSE),0)</f>
        <v>0</v>
      </c>
      <c r="F7" s="144">
        <f>IFERROR(VLOOKUP(E7,'3-Matriz de riscos'!$F$18:$J$21,5,FALSE),0)</f>
        <v>0</v>
      </c>
      <c r="G7" s="145">
        <f>IFERROR(VLOOKUP(F7,'3-Matriz de riscos'!$J$18:$K$21,2,FALSE),)</f>
        <v>0</v>
      </c>
      <c r="H7" s="130" t="s">
        <v>341</v>
      </c>
      <c r="I7" s="129"/>
      <c r="J7" s="129"/>
      <c r="K7" s="130" t="s">
        <v>341</v>
      </c>
      <c r="L7" s="130" t="s">
        <v>341</v>
      </c>
      <c r="M7" s="130" t="s">
        <v>341</v>
      </c>
      <c r="N7" s="130" t="s">
        <v>341</v>
      </c>
      <c r="O7" s="130" t="s">
        <v>341</v>
      </c>
      <c r="P7" s="130" t="s">
        <v>341</v>
      </c>
      <c r="Q7" s="129"/>
      <c r="R7" s="130" t="s">
        <v>341</v>
      </c>
      <c r="S7" s="130" t="s">
        <v>341</v>
      </c>
      <c r="T7" s="130" t="s">
        <v>341</v>
      </c>
      <c r="U7" s="130" t="s">
        <v>341</v>
      </c>
    </row>
    <row r="8" spans="1:21" s="84" customFormat="1" ht="30.75" customHeight="1" thickTop="1" thickBot="1" x14ac:dyDescent="0.25">
      <c r="A8" s="128"/>
      <c r="B8" s="144">
        <f>IFERROR(VLOOKUP(A8,'1-Mapa Riscos Estratégicos'!$E$3:$I$91,3,FALSE),)</f>
        <v>0</v>
      </c>
      <c r="C8" s="144">
        <f>IFERROR(VLOOKUP(A8,'1-Mapa Riscos Estratégicos'!$E$3:$I$91,4,FALSE),0)</f>
        <v>0</v>
      </c>
      <c r="D8" s="144">
        <f>IFERROR(VLOOKUP(A8,'1-Mapa Riscos Estratégicos'!$E$3:$I$91,5,FALSE),0)</f>
        <v>0</v>
      </c>
      <c r="E8" s="145">
        <f>IFERROR(VLOOKUP(A8,'1-Mapa Riscos Estratégicos'!$E$3:$V$91,18,FALSE),0)</f>
        <v>0</v>
      </c>
      <c r="F8" s="144">
        <f>IFERROR(VLOOKUP(E8,'3-Matriz de riscos'!$F$18:$J$21,5,FALSE),0)</f>
        <v>0</v>
      </c>
      <c r="G8" s="145">
        <f>IFERROR(VLOOKUP(F8,'3-Matriz de riscos'!$J$18:$K$21,2,FALSE),)</f>
        <v>0</v>
      </c>
      <c r="H8" s="130" t="s">
        <v>341</v>
      </c>
      <c r="I8" s="129"/>
      <c r="J8" s="129"/>
      <c r="K8" s="130" t="s">
        <v>341</v>
      </c>
      <c r="L8" s="130" t="s">
        <v>341</v>
      </c>
      <c r="M8" s="130" t="s">
        <v>341</v>
      </c>
      <c r="N8" s="130" t="s">
        <v>341</v>
      </c>
      <c r="O8" s="130" t="s">
        <v>341</v>
      </c>
      <c r="P8" s="130" t="s">
        <v>341</v>
      </c>
      <c r="Q8" s="129"/>
      <c r="R8" s="130" t="s">
        <v>341</v>
      </c>
      <c r="S8" s="130" t="s">
        <v>341</v>
      </c>
      <c r="T8" s="130" t="s">
        <v>341</v>
      </c>
      <c r="U8" s="130" t="s">
        <v>341</v>
      </c>
    </row>
    <row r="9" spans="1:21" s="84" customFormat="1" ht="30.75" customHeight="1" thickTop="1" thickBot="1" x14ac:dyDescent="0.25">
      <c r="A9" s="128"/>
      <c r="B9" s="144">
        <f>IFERROR(VLOOKUP(A9,'1-Mapa Riscos Estratégicos'!$E$3:$I$91,3,FALSE),)</f>
        <v>0</v>
      </c>
      <c r="C9" s="144">
        <f>IFERROR(VLOOKUP(A9,'1-Mapa Riscos Estratégicos'!$E$3:$I$91,4,FALSE),0)</f>
        <v>0</v>
      </c>
      <c r="D9" s="144">
        <f>IFERROR(VLOOKUP(A9,'1-Mapa Riscos Estratégicos'!$E$3:$I$91,5,FALSE),0)</f>
        <v>0</v>
      </c>
      <c r="E9" s="145">
        <f>IFERROR(VLOOKUP(A9,'1-Mapa Riscos Estratégicos'!$E$3:$V$91,18,FALSE),0)</f>
        <v>0</v>
      </c>
      <c r="F9" s="144">
        <f>IFERROR(VLOOKUP(E9,'3-Matriz de riscos'!$F$18:$J$21,5,FALSE),0)</f>
        <v>0</v>
      </c>
      <c r="G9" s="145">
        <f>IFERROR(VLOOKUP(F9,'3-Matriz de riscos'!$J$18:$K$21,2,FALSE),)</f>
        <v>0</v>
      </c>
      <c r="H9" s="130" t="s">
        <v>341</v>
      </c>
      <c r="I9" s="129"/>
      <c r="J9" s="129"/>
      <c r="K9" s="130" t="s">
        <v>341</v>
      </c>
      <c r="L9" s="130" t="s">
        <v>341</v>
      </c>
      <c r="M9" s="130" t="s">
        <v>341</v>
      </c>
      <c r="N9" s="130" t="s">
        <v>341</v>
      </c>
      <c r="O9" s="130" t="s">
        <v>341</v>
      </c>
      <c r="P9" s="130" t="s">
        <v>341</v>
      </c>
      <c r="Q9" s="129"/>
      <c r="R9" s="130" t="s">
        <v>341</v>
      </c>
      <c r="S9" s="130" t="s">
        <v>341</v>
      </c>
      <c r="T9" s="130" t="s">
        <v>341</v>
      </c>
      <c r="U9" s="130" t="s">
        <v>341</v>
      </c>
    </row>
    <row r="10" spans="1:21" s="84" customFormat="1" ht="30.75" customHeight="1" thickTop="1" thickBot="1" x14ac:dyDescent="0.25">
      <c r="A10" s="128"/>
      <c r="B10" s="144">
        <f>IFERROR(VLOOKUP(A10,'1-Mapa Riscos Estratégicos'!$E$3:$I$91,3,FALSE),)</f>
        <v>0</v>
      </c>
      <c r="C10" s="144">
        <f>IFERROR(VLOOKUP(A10,'1-Mapa Riscos Estratégicos'!$E$3:$I$91,4,FALSE),0)</f>
        <v>0</v>
      </c>
      <c r="D10" s="144">
        <f>IFERROR(VLOOKUP(A10,'1-Mapa Riscos Estratégicos'!$E$3:$I$91,5,FALSE),0)</f>
        <v>0</v>
      </c>
      <c r="E10" s="145">
        <f>IFERROR(VLOOKUP(A10,'1-Mapa Riscos Estratégicos'!$E$3:$V$91,18,FALSE),0)</f>
        <v>0</v>
      </c>
      <c r="F10" s="144">
        <f>IFERROR(VLOOKUP(E10,'3-Matriz de riscos'!$F$18:$J$21,5,FALSE),0)</f>
        <v>0</v>
      </c>
      <c r="G10" s="145">
        <f>IFERROR(VLOOKUP(F10,'3-Matriz de riscos'!$J$18:$K$21,2,FALSE),)</f>
        <v>0</v>
      </c>
      <c r="H10" s="130" t="s">
        <v>341</v>
      </c>
      <c r="I10" s="129"/>
      <c r="J10" s="129"/>
      <c r="K10" s="130" t="s">
        <v>341</v>
      </c>
      <c r="L10" s="130" t="s">
        <v>341</v>
      </c>
      <c r="M10" s="130" t="s">
        <v>341</v>
      </c>
      <c r="N10" s="130" t="s">
        <v>341</v>
      </c>
      <c r="O10" s="130" t="s">
        <v>341</v>
      </c>
      <c r="P10" s="130" t="s">
        <v>341</v>
      </c>
      <c r="Q10" s="129"/>
      <c r="R10" s="130" t="s">
        <v>341</v>
      </c>
      <c r="S10" s="130" t="s">
        <v>341</v>
      </c>
      <c r="T10" s="130" t="s">
        <v>341</v>
      </c>
      <c r="U10" s="130" t="s">
        <v>341</v>
      </c>
    </row>
    <row r="11" spans="1:21" s="84" customFormat="1" ht="30.75" customHeight="1" thickTop="1" thickBot="1" x14ac:dyDescent="0.25">
      <c r="A11" s="128"/>
      <c r="B11" s="144">
        <f>IFERROR(VLOOKUP(A11,'1-Mapa Riscos Estratégicos'!$E$3:$I$91,3,FALSE),)</f>
        <v>0</v>
      </c>
      <c r="C11" s="144">
        <f>IFERROR(VLOOKUP(A11,'1-Mapa Riscos Estratégicos'!$E$3:$I$91,4,FALSE),0)</f>
        <v>0</v>
      </c>
      <c r="D11" s="144">
        <f>IFERROR(VLOOKUP(A11,'1-Mapa Riscos Estratégicos'!$E$3:$I$91,5,FALSE),0)</f>
        <v>0</v>
      </c>
      <c r="E11" s="145">
        <f>IFERROR(VLOOKUP(A11,'1-Mapa Riscos Estratégicos'!$E$3:$V$91,18,FALSE),0)</f>
        <v>0</v>
      </c>
      <c r="F11" s="144">
        <f>IFERROR(VLOOKUP(E11,'3-Matriz de riscos'!$F$18:$J$21,5,FALSE),0)</f>
        <v>0</v>
      </c>
      <c r="G11" s="145">
        <f>IFERROR(VLOOKUP(F11,'3-Matriz de riscos'!$J$18:$K$21,2,FALSE),)</f>
        <v>0</v>
      </c>
      <c r="H11" s="130" t="s">
        <v>341</v>
      </c>
      <c r="I11" s="129"/>
      <c r="J11" s="129"/>
      <c r="K11" s="130" t="s">
        <v>341</v>
      </c>
      <c r="L11" s="130" t="s">
        <v>341</v>
      </c>
      <c r="M11" s="130" t="s">
        <v>341</v>
      </c>
      <c r="N11" s="130" t="s">
        <v>341</v>
      </c>
      <c r="O11" s="130" t="s">
        <v>341</v>
      </c>
      <c r="P11" s="130" t="s">
        <v>341</v>
      </c>
      <c r="Q11" s="129"/>
      <c r="R11" s="130" t="s">
        <v>341</v>
      </c>
      <c r="S11" s="130" t="s">
        <v>341</v>
      </c>
      <c r="T11" s="130" t="s">
        <v>341</v>
      </c>
      <c r="U11" s="130" t="s">
        <v>341</v>
      </c>
    </row>
    <row r="12" spans="1:21" s="84" customFormat="1" ht="30.75" customHeight="1" thickTop="1" thickBot="1" x14ac:dyDescent="0.25">
      <c r="A12" s="128"/>
      <c r="B12" s="144">
        <f>IFERROR(VLOOKUP(A12,'1-Mapa Riscos Estratégicos'!$E$3:$I$91,3,FALSE),)</f>
        <v>0</v>
      </c>
      <c r="C12" s="144">
        <f>IFERROR(VLOOKUP(A12,'1-Mapa Riscos Estratégicos'!$E$3:$I$91,4,FALSE),0)</f>
        <v>0</v>
      </c>
      <c r="D12" s="144">
        <f>IFERROR(VLOOKUP(A12,'1-Mapa Riscos Estratégicos'!$E$3:$I$91,5,FALSE),0)</f>
        <v>0</v>
      </c>
      <c r="E12" s="145">
        <f>IFERROR(VLOOKUP(A12,'1-Mapa Riscos Estratégicos'!$E$3:$V$91,18,FALSE),0)</f>
        <v>0</v>
      </c>
      <c r="F12" s="144">
        <f>IFERROR(VLOOKUP(E12,'3-Matriz de riscos'!$F$18:$J$21,5,FALSE),0)</f>
        <v>0</v>
      </c>
      <c r="G12" s="145">
        <f>IFERROR(VLOOKUP(F12,'3-Matriz de riscos'!$J$18:$K$21,2,FALSE),)</f>
        <v>0</v>
      </c>
      <c r="H12" s="130" t="s">
        <v>341</v>
      </c>
      <c r="I12" s="129"/>
      <c r="J12" s="129"/>
      <c r="K12" s="130" t="s">
        <v>341</v>
      </c>
      <c r="L12" s="130" t="s">
        <v>341</v>
      </c>
      <c r="M12" s="130" t="s">
        <v>341</v>
      </c>
      <c r="N12" s="130" t="s">
        <v>341</v>
      </c>
      <c r="O12" s="130" t="s">
        <v>341</v>
      </c>
      <c r="P12" s="130" t="s">
        <v>341</v>
      </c>
      <c r="Q12" s="129"/>
      <c r="R12" s="130" t="s">
        <v>341</v>
      </c>
      <c r="S12" s="130" t="s">
        <v>341</v>
      </c>
      <c r="T12" s="130" t="s">
        <v>341</v>
      </c>
      <c r="U12" s="130" t="s">
        <v>341</v>
      </c>
    </row>
    <row r="13" spans="1:21" s="84" customFormat="1" ht="30.75" customHeight="1" thickTop="1" thickBot="1" x14ac:dyDescent="0.25">
      <c r="A13" s="128"/>
      <c r="B13" s="144">
        <f>IFERROR(VLOOKUP(A13,'1-Mapa Riscos Estratégicos'!$E$3:$I$91,3,FALSE),)</f>
        <v>0</v>
      </c>
      <c r="C13" s="144">
        <f>IFERROR(VLOOKUP(A13,'1-Mapa Riscos Estratégicos'!$E$3:$I$91,4,FALSE),0)</f>
        <v>0</v>
      </c>
      <c r="D13" s="144">
        <f>IFERROR(VLOOKUP(A13,'1-Mapa Riscos Estratégicos'!$E$3:$I$91,5,FALSE),0)</f>
        <v>0</v>
      </c>
      <c r="E13" s="145">
        <f>IFERROR(VLOOKUP(A13,'1-Mapa Riscos Estratégicos'!$E$3:$V$91,18,FALSE),0)</f>
        <v>0</v>
      </c>
      <c r="F13" s="144">
        <f>IFERROR(VLOOKUP(E13,'3-Matriz de riscos'!$F$18:$J$21,5,FALSE),0)</f>
        <v>0</v>
      </c>
      <c r="G13" s="145">
        <f>IFERROR(VLOOKUP(F13,'3-Matriz de riscos'!$J$18:$K$21,2,FALSE),)</f>
        <v>0</v>
      </c>
      <c r="H13" s="130" t="s">
        <v>341</v>
      </c>
      <c r="I13" s="129"/>
      <c r="J13" s="129"/>
      <c r="K13" s="130" t="s">
        <v>341</v>
      </c>
      <c r="L13" s="130" t="s">
        <v>341</v>
      </c>
      <c r="M13" s="130" t="s">
        <v>341</v>
      </c>
      <c r="N13" s="130" t="s">
        <v>341</v>
      </c>
      <c r="O13" s="130" t="s">
        <v>341</v>
      </c>
      <c r="P13" s="130" t="s">
        <v>341</v>
      </c>
      <c r="Q13" s="129"/>
      <c r="R13" s="130" t="s">
        <v>341</v>
      </c>
      <c r="S13" s="130" t="s">
        <v>341</v>
      </c>
      <c r="T13" s="130" t="s">
        <v>341</v>
      </c>
      <c r="U13" s="130" t="s">
        <v>341</v>
      </c>
    </row>
    <row r="14" spans="1:21" s="84" customFormat="1" ht="30.75" customHeight="1" thickTop="1" thickBot="1" x14ac:dyDescent="0.25">
      <c r="A14" s="128"/>
      <c r="B14" s="144">
        <f>IFERROR(VLOOKUP(A14,'1-Mapa Riscos Estratégicos'!$E$3:$I$91,3,FALSE),)</f>
        <v>0</v>
      </c>
      <c r="C14" s="144">
        <f>IFERROR(VLOOKUP(A14,'1-Mapa Riscos Estratégicos'!$E$3:$I$91,4,FALSE),0)</f>
        <v>0</v>
      </c>
      <c r="D14" s="144">
        <f>IFERROR(VLOOKUP(A14,'1-Mapa Riscos Estratégicos'!$E$3:$I$91,5,FALSE),0)</f>
        <v>0</v>
      </c>
      <c r="E14" s="145">
        <f>IFERROR(VLOOKUP(A14,'1-Mapa Riscos Estratégicos'!$E$3:$V$91,18,FALSE),0)</f>
        <v>0</v>
      </c>
      <c r="F14" s="144">
        <f>IFERROR(VLOOKUP(E14,'3-Matriz de riscos'!$F$18:$J$21,5,FALSE),0)</f>
        <v>0</v>
      </c>
      <c r="G14" s="145">
        <f>IFERROR(VLOOKUP(F14,'3-Matriz de riscos'!$J$18:$K$21,2,FALSE),)</f>
        <v>0</v>
      </c>
      <c r="H14" s="130" t="s">
        <v>341</v>
      </c>
      <c r="I14" s="129"/>
      <c r="J14" s="129"/>
      <c r="K14" s="130" t="s">
        <v>341</v>
      </c>
      <c r="L14" s="130" t="s">
        <v>341</v>
      </c>
      <c r="M14" s="130" t="s">
        <v>341</v>
      </c>
      <c r="N14" s="130" t="s">
        <v>341</v>
      </c>
      <c r="O14" s="130" t="s">
        <v>341</v>
      </c>
      <c r="P14" s="130" t="s">
        <v>341</v>
      </c>
      <c r="Q14" s="129"/>
      <c r="R14" s="130" t="s">
        <v>341</v>
      </c>
      <c r="S14" s="130" t="s">
        <v>341</v>
      </c>
      <c r="T14" s="130" t="s">
        <v>341</v>
      </c>
      <c r="U14" s="130" t="s">
        <v>341</v>
      </c>
    </row>
    <row r="15" spans="1:21" s="84" customFormat="1" ht="30.75" customHeight="1" thickTop="1" thickBot="1" x14ac:dyDescent="0.25">
      <c r="A15" s="128"/>
      <c r="B15" s="144">
        <f>IFERROR(VLOOKUP(A15,'1-Mapa Riscos Estratégicos'!$E$3:$I$91,3,FALSE),)</f>
        <v>0</v>
      </c>
      <c r="C15" s="144">
        <f>IFERROR(VLOOKUP(A15,'1-Mapa Riscos Estratégicos'!$E$3:$I$91,4,FALSE),0)</f>
        <v>0</v>
      </c>
      <c r="D15" s="144">
        <f>IFERROR(VLOOKUP(A15,'1-Mapa Riscos Estratégicos'!$E$3:$I$91,5,FALSE),0)</f>
        <v>0</v>
      </c>
      <c r="E15" s="145">
        <f>IFERROR(VLOOKUP(A15,'1-Mapa Riscos Estratégicos'!$E$3:$V$91,18,FALSE),0)</f>
        <v>0</v>
      </c>
      <c r="F15" s="144">
        <f>IFERROR(VLOOKUP(E15,'3-Matriz de riscos'!$F$18:$J$21,5,FALSE),0)</f>
        <v>0</v>
      </c>
      <c r="G15" s="145">
        <f>IFERROR(VLOOKUP(F15,'3-Matriz de riscos'!$J$18:$K$21,2,FALSE),)</f>
        <v>0</v>
      </c>
      <c r="H15" s="130" t="s">
        <v>341</v>
      </c>
      <c r="I15" s="129"/>
      <c r="J15" s="129"/>
      <c r="K15" s="130" t="s">
        <v>341</v>
      </c>
      <c r="L15" s="130" t="s">
        <v>341</v>
      </c>
      <c r="M15" s="130" t="s">
        <v>341</v>
      </c>
      <c r="N15" s="130" t="s">
        <v>341</v>
      </c>
      <c r="O15" s="130" t="s">
        <v>341</v>
      </c>
      <c r="P15" s="130" t="s">
        <v>341</v>
      </c>
      <c r="Q15" s="129"/>
      <c r="R15" s="130" t="s">
        <v>341</v>
      </c>
      <c r="S15" s="130" t="s">
        <v>341</v>
      </c>
      <c r="T15" s="130" t="s">
        <v>341</v>
      </c>
      <c r="U15" s="130" t="s">
        <v>341</v>
      </c>
    </row>
    <row r="16" spans="1:21" s="84" customFormat="1" ht="30.75" customHeight="1" thickTop="1" thickBot="1" x14ac:dyDescent="0.25">
      <c r="A16" s="128"/>
      <c r="B16" s="144">
        <f>IFERROR(VLOOKUP(A16,'1-Mapa Riscos Estratégicos'!$E$3:$I$91,3,FALSE),)</f>
        <v>0</v>
      </c>
      <c r="C16" s="144">
        <f>IFERROR(VLOOKUP(A16,'1-Mapa Riscos Estratégicos'!$E$3:$I$91,4,FALSE),0)</f>
        <v>0</v>
      </c>
      <c r="D16" s="144">
        <f>IFERROR(VLOOKUP(A16,'1-Mapa Riscos Estratégicos'!$E$3:$I$91,5,FALSE),0)</f>
        <v>0</v>
      </c>
      <c r="E16" s="145">
        <f>IFERROR(VLOOKUP(A16,'1-Mapa Riscos Estratégicos'!$E$3:$V$91,18,FALSE),0)</f>
        <v>0</v>
      </c>
      <c r="F16" s="144">
        <f>IFERROR(VLOOKUP(E16,'3-Matriz de riscos'!$F$18:$J$21,5,FALSE),0)</f>
        <v>0</v>
      </c>
      <c r="G16" s="145">
        <f>IFERROR(VLOOKUP(F16,'3-Matriz de riscos'!$J$18:$K$21,2,FALSE),)</f>
        <v>0</v>
      </c>
      <c r="H16" s="130" t="s">
        <v>341</v>
      </c>
      <c r="I16" s="129"/>
      <c r="J16" s="129"/>
      <c r="K16" s="130" t="s">
        <v>341</v>
      </c>
      <c r="L16" s="130" t="s">
        <v>341</v>
      </c>
      <c r="M16" s="130" t="s">
        <v>341</v>
      </c>
      <c r="N16" s="130" t="s">
        <v>341</v>
      </c>
      <c r="O16" s="130" t="s">
        <v>341</v>
      </c>
      <c r="P16" s="130" t="s">
        <v>341</v>
      </c>
      <c r="Q16" s="129"/>
      <c r="R16" s="130" t="s">
        <v>341</v>
      </c>
      <c r="S16" s="130" t="s">
        <v>341</v>
      </c>
      <c r="T16" s="130" t="s">
        <v>341</v>
      </c>
      <c r="U16" s="130" t="s">
        <v>341</v>
      </c>
    </row>
    <row r="17" spans="1:21" s="84" customFormat="1" ht="30.75" customHeight="1" thickTop="1" thickBot="1" x14ac:dyDescent="0.25">
      <c r="A17" s="128"/>
      <c r="B17" s="144">
        <f>IFERROR(VLOOKUP(A17,'1-Mapa Riscos Estratégicos'!$E$3:$I$91,3,FALSE),)</f>
        <v>0</v>
      </c>
      <c r="C17" s="144">
        <f>IFERROR(VLOOKUP(A17,'1-Mapa Riscos Estratégicos'!$E$3:$I$91,4,FALSE),0)</f>
        <v>0</v>
      </c>
      <c r="D17" s="144">
        <f>IFERROR(VLOOKUP(A17,'1-Mapa Riscos Estratégicos'!$E$3:$I$91,5,FALSE),0)</f>
        <v>0</v>
      </c>
      <c r="E17" s="145">
        <f>IFERROR(VLOOKUP(A17,'1-Mapa Riscos Estratégicos'!$E$3:$V$91,18,FALSE),0)</f>
        <v>0</v>
      </c>
      <c r="F17" s="144">
        <f>IFERROR(VLOOKUP(E17,'3-Matriz de riscos'!$F$18:$J$21,5,FALSE),0)</f>
        <v>0</v>
      </c>
      <c r="G17" s="145">
        <f>IFERROR(VLOOKUP(F17,'3-Matriz de riscos'!$J$18:$K$21,2,FALSE),)</f>
        <v>0</v>
      </c>
      <c r="H17" s="130" t="s">
        <v>341</v>
      </c>
      <c r="I17" s="129"/>
      <c r="J17" s="129"/>
      <c r="K17" s="130" t="s">
        <v>341</v>
      </c>
      <c r="L17" s="130" t="s">
        <v>341</v>
      </c>
      <c r="M17" s="130" t="s">
        <v>341</v>
      </c>
      <c r="N17" s="130" t="s">
        <v>341</v>
      </c>
      <c r="O17" s="130" t="s">
        <v>341</v>
      </c>
      <c r="P17" s="130" t="s">
        <v>341</v>
      </c>
      <c r="Q17" s="129"/>
      <c r="R17" s="130" t="s">
        <v>341</v>
      </c>
      <c r="S17" s="130" t="s">
        <v>341</v>
      </c>
      <c r="T17" s="130" t="s">
        <v>341</v>
      </c>
      <c r="U17" s="130" t="s">
        <v>341</v>
      </c>
    </row>
    <row r="18" spans="1:21" s="84" customFormat="1" ht="30.75" customHeight="1" thickTop="1" thickBot="1" x14ac:dyDescent="0.25">
      <c r="A18" s="128"/>
      <c r="B18" s="144">
        <f>IFERROR(VLOOKUP(A18,'1-Mapa Riscos Estratégicos'!$E$3:$I$91,3,FALSE),)</f>
        <v>0</v>
      </c>
      <c r="C18" s="144">
        <f>IFERROR(VLOOKUP(A18,'1-Mapa Riscos Estratégicos'!$E$3:$I$91,4,FALSE),0)</f>
        <v>0</v>
      </c>
      <c r="D18" s="144">
        <f>IFERROR(VLOOKUP(A18,'1-Mapa Riscos Estratégicos'!$E$3:$I$91,5,FALSE),0)</f>
        <v>0</v>
      </c>
      <c r="E18" s="145">
        <f>IFERROR(VLOOKUP(A18,'1-Mapa Riscos Estratégicos'!$E$3:$V$91,18,FALSE),0)</f>
        <v>0</v>
      </c>
      <c r="F18" s="144">
        <f>IFERROR(VLOOKUP(E18,'3-Matriz de riscos'!$F$18:$J$21,5,FALSE),0)</f>
        <v>0</v>
      </c>
      <c r="G18" s="145">
        <f>IFERROR(VLOOKUP(F18,'3-Matriz de riscos'!$J$18:$K$21,2,FALSE),)</f>
        <v>0</v>
      </c>
      <c r="H18" s="130" t="s">
        <v>341</v>
      </c>
      <c r="I18" s="129"/>
      <c r="J18" s="129"/>
      <c r="K18" s="130" t="s">
        <v>341</v>
      </c>
      <c r="L18" s="130" t="s">
        <v>341</v>
      </c>
      <c r="M18" s="130" t="s">
        <v>341</v>
      </c>
      <c r="N18" s="130" t="s">
        <v>341</v>
      </c>
      <c r="O18" s="130" t="s">
        <v>341</v>
      </c>
      <c r="P18" s="130" t="s">
        <v>341</v>
      </c>
      <c r="Q18" s="129"/>
      <c r="R18" s="130" t="s">
        <v>341</v>
      </c>
      <c r="S18" s="130" t="s">
        <v>341</v>
      </c>
      <c r="T18" s="130" t="s">
        <v>341</v>
      </c>
      <c r="U18" s="130" t="s">
        <v>341</v>
      </c>
    </row>
    <row r="19" spans="1:21" s="84" customFormat="1" ht="30.75" customHeight="1" thickTop="1" thickBot="1" x14ac:dyDescent="0.25">
      <c r="A19" s="128"/>
      <c r="B19" s="144">
        <f>IFERROR(VLOOKUP(A19,'1-Mapa Riscos Estratégicos'!$E$3:$I$91,3,FALSE),)</f>
        <v>0</v>
      </c>
      <c r="C19" s="144">
        <f>IFERROR(VLOOKUP(A19,'1-Mapa Riscos Estratégicos'!$E$3:$I$91,4,FALSE),0)</f>
        <v>0</v>
      </c>
      <c r="D19" s="144">
        <f>IFERROR(VLOOKUP(A19,'1-Mapa Riscos Estratégicos'!$E$3:$I$91,5,FALSE),0)</f>
        <v>0</v>
      </c>
      <c r="E19" s="145">
        <f>IFERROR(VLOOKUP(A19,'1-Mapa Riscos Estratégicos'!$E$3:$V$91,18,FALSE),0)</f>
        <v>0</v>
      </c>
      <c r="F19" s="144">
        <f>IFERROR(VLOOKUP(E19,'3-Matriz de riscos'!$F$18:$J$21,5,FALSE),0)</f>
        <v>0</v>
      </c>
      <c r="G19" s="145">
        <f>IFERROR(VLOOKUP(F19,'3-Matriz de riscos'!$J$18:$K$21,2,FALSE),)</f>
        <v>0</v>
      </c>
      <c r="H19" s="130" t="s">
        <v>341</v>
      </c>
      <c r="I19" s="129"/>
      <c r="J19" s="129"/>
      <c r="K19" s="130" t="s">
        <v>341</v>
      </c>
      <c r="L19" s="130" t="s">
        <v>341</v>
      </c>
      <c r="M19" s="130" t="s">
        <v>341</v>
      </c>
      <c r="N19" s="130" t="s">
        <v>341</v>
      </c>
      <c r="O19" s="130" t="s">
        <v>341</v>
      </c>
      <c r="P19" s="130" t="s">
        <v>341</v>
      </c>
      <c r="Q19" s="129"/>
      <c r="R19" s="130" t="s">
        <v>341</v>
      </c>
      <c r="S19" s="130" t="s">
        <v>341</v>
      </c>
      <c r="T19" s="130" t="s">
        <v>341</v>
      </c>
      <c r="U19" s="130" t="s">
        <v>341</v>
      </c>
    </row>
    <row r="20" spans="1:21" s="84" customFormat="1" ht="30.75" customHeight="1" thickTop="1" thickBot="1" x14ac:dyDescent="0.25">
      <c r="A20" s="128"/>
      <c r="B20" s="144">
        <f>IFERROR(VLOOKUP(A20,'1-Mapa Riscos Estratégicos'!$E$3:$I$91,3,FALSE),)</f>
        <v>0</v>
      </c>
      <c r="C20" s="144">
        <f>IFERROR(VLOOKUP(A20,'1-Mapa Riscos Estratégicos'!$E$3:$I$91,4,FALSE),0)</f>
        <v>0</v>
      </c>
      <c r="D20" s="144">
        <f>IFERROR(VLOOKUP(A20,'1-Mapa Riscos Estratégicos'!$E$3:$I$91,5,FALSE),0)</f>
        <v>0</v>
      </c>
      <c r="E20" s="145">
        <f>IFERROR(VLOOKUP(A20,'1-Mapa Riscos Estratégicos'!$E$3:$V$91,18,FALSE),0)</f>
        <v>0</v>
      </c>
      <c r="F20" s="144">
        <f>IFERROR(VLOOKUP(E20,'3-Matriz de riscos'!$F$18:$J$21,5,FALSE),0)</f>
        <v>0</v>
      </c>
      <c r="G20" s="145">
        <f>IFERROR(VLOOKUP(F20,'3-Matriz de riscos'!$J$18:$K$21,2,FALSE),)</f>
        <v>0</v>
      </c>
      <c r="H20" s="130" t="s">
        <v>341</v>
      </c>
      <c r="I20" s="129"/>
      <c r="J20" s="129"/>
      <c r="K20" s="130" t="s">
        <v>341</v>
      </c>
      <c r="L20" s="130" t="s">
        <v>341</v>
      </c>
      <c r="M20" s="130" t="s">
        <v>341</v>
      </c>
      <c r="N20" s="130" t="s">
        <v>341</v>
      </c>
      <c r="O20" s="130" t="s">
        <v>341</v>
      </c>
      <c r="P20" s="130" t="s">
        <v>341</v>
      </c>
      <c r="Q20" s="129"/>
      <c r="R20" s="130" t="s">
        <v>341</v>
      </c>
      <c r="S20" s="130" t="s">
        <v>341</v>
      </c>
      <c r="T20" s="130" t="s">
        <v>341</v>
      </c>
      <c r="U20" s="130" t="s">
        <v>341</v>
      </c>
    </row>
    <row r="21" spans="1:21" s="84" customFormat="1" ht="30.75" customHeight="1" thickTop="1" thickBot="1" x14ac:dyDescent="0.25">
      <c r="A21" s="128"/>
      <c r="B21" s="144">
        <f>IFERROR(VLOOKUP(A21,'1-Mapa Riscos Estratégicos'!$E$3:$I$91,3,FALSE),)</f>
        <v>0</v>
      </c>
      <c r="C21" s="144">
        <f>IFERROR(VLOOKUP(A21,'1-Mapa Riscos Estratégicos'!$E$3:$I$91,4,FALSE),0)</f>
        <v>0</v>
      </c>
      <c r="D21" s="144">
        <f>IFERROR(VLOOKUP(A21,'1-Mapa Riscos Estratégicos'!$E$3:$I$91,5,FALSE),0)</f>
        <v>0</v>
      </c>
      <c r="E21" s="145">
        <f>IFERROR(VLOOKUP(A21,'1-Mapa Riscos Estratégicos'!$E$3:$V$91,18,FALSE),0)</f>
        <v>0</v>
      </c>
      <c r="F21" s="144">
        <f>IFERROR(VLOOKUP(E21,'3-Matriz de riscos'!$F$18:$J$21,5,FALSE),0)</f>
        <v>0</v>
      </c>
      <c r="G21" s="145">
        <f>IFERROR(VLOOKUP(F21,'3-Matriz de riscos'!$J$18:$K$21,2,FALSE),)</f>
        <v>0</v>
      </c>
      <c r="H21" s="130" t="s">
        <v>341</v>
      </c>
      <c r="I21" s="129"/>
      <c r="J21" s="129"/>
      <c r="K21" s="130" t="s">
        <v>341</v>
      </c>
      <c r="L21" s="130" t="s">
        <v>341</v>
      </c>
      <c r="M21" s="130" t="s">
        <v>341</v>
      </c>
      <c r="N21" s="130" t="s">
        <v>341</v>
      </c>
      <c r="O21" s="130" t="s">
        <v>341</v>
      </c>
      <c r="P21" s="130" t="s">
        <v>341</v>
      </c>
      <c r="Q21" s="129"/>
      <c r="R21" s="130" t="s">
        <v>341</v>
      </c>
      <c r="S21" s="130" t="s">
        <v>341</v>
      </c>
      <c r="T21" s="130" t="s">
        <v>341</v>
      </c>
      <c r="U21" s="130" t="s">
        <v>341</v>
      </c>
    </row>
    <row r="22" spans="1:21" s="84" customFormat="1" ht="30.75" customHeight="1" thickTop="1" thickBot="1" x14ac:dyDescent="0.25">
      <c r="A22" s="128"/>
      <c r="B22" s="144">
        <f>IFERROR(VLOOKUP(A22,'1-Mapa Riscos Estratégicos'!$E$3:$I$91,3,FALSE),)</f>
        <v>0</v>
      </c>
      <c r="C22" s="144">
        <f>IFERROR(VLOOKUP(A22,'1-Mapa Riscos Estratégicos'!$E$3:$I$91,4,FALSE),0)</f>
        <v>0</v>
      </c>
      <c r="D22" s="144">
        <f>IFERROR(VLOOKUP(A22,'1-Mapa Riscos Estratégicos'!$E$3:$I$91,5,FALSE),0)</f>
        <v>0</v>
      </c>
      <c r="E22" s="145">
        <f>IFERROR(VLOOKUP(A22,'1-Mapa Riscos Estratégicos'!$E$3:$V$91,18,FALSE),0)</f>
        <v>0</v>
      </c>
      <c r="F22" s="144">
        <f>IFERROR(VLOOKUP(E22,'3-Matriz de riscos'!$F$18:$J$21,5,FALSE),0)</f>
        <v>0</v>
      </c>
      <c r="G22" s="145">
        <f>IFERROR(VLOOKUP(F22,'3-Matriz de riscos'!$J$18:$K$21,2,FALSE),)</f>
        <v>0</v>
      </c>
      <c r="H22" s="130" t="s">
        <v>341</v>
      </c>
      <c r="I22" s="129"/>
      <c r="J22" s="129"/>
      <c r="K22" s="130" t="s">
        <v>341</v>
      </c>
      <c r="L22" s="130" t="s">
        <v>341</v>
      </c>
      <c r="M22" s="130" t="s">
        <v>341</v>
      </c>
      <c r="N22" s="130" t="s">
        <v>341</v>
      </c>
      <c r="O22" s="130" t="s">
        <v>341</v>
      </c>
      <c r="P22" s="130" t="s">
        <v>341</v>
      </c>
      <c r="Q22" s="129"/>
      <c r="R22" s="130" t="s">
        <v>341</v>
      </c>
      <c r="S22" s="130" t="s">
        <v>341</v>
      </c>
      <c r="T22" s="130" t="s">
        <v>341</v>
      </c>
      <c r="U22" s="130" t="s">
        <v>341</v>
      </c>
    </row>
    <row r="23" spans="1:21" s="84" customFormat="1" ht="30.75" customHeight="1" thickTop="1" thickBot="1" x14ac:dyDescent="0.25">
      <c r="A23" s="128"/>
      <c r="B23" s="144">
        <f>IFERROR(VLOOKUP(A23,'1-Mapa Riscos Estratégicos'!$E$3:$I$91,3,FALSE),)</f>
        <v>0</v>
      </c>
      <c r="C23" s="144">
        <f>IFERROR(VLOOKUP(A23,'1-Mapa Riscos Estratégicos'!$E$3:$I$91,4,FALSE),0)</f>
        <v>0</v>
      </c>
      <c r="D23" s="144">
        <f>IFERROR(VLOOKUP(A23,'1-Mapa Riscos Estratégicos'!$E$3:$I$91,5,FALSE),0)</f>
        <v>0</v>
      </c>
      <c r="E23" s="145">
        <f>IFERROR(VLOOKUP(A23,'1-Mapa Riscos Estratégicos'!$E$3:$V$91,18,FALSE),0)</f>
        <v>0</v>
      </c>
      <c r="F23" s="144">
        <f>IFERROR(VLOOKUP(E23,'3-Matriz de riscos'!$F$18:$J$21,5,FALSE),0)</f>
        <v>0</v>
      </c>
      <c r="G23" s="145">
        <f>IFERROR(VLOOKUP(F23,'3-Matriz de riscos'!$J$18:$K$21,2,FALSE),)</f>
        <v>0</v>
      </c>
      <c r="H23" s="130" t="s">
        <v>341</v>
      </c>
      <c r="I23" s="129"/>
      <c r="J23" s="129"/>
      <c r="K23" s="130" t="s">
        <v>341</v>
      </c>
      <c r="L23" s="130" t="s">
        <v>341</v>
      </c>
      <c r="M23" s="130" t="s">
        <v>341</v>
      </c>
      <c r="N23" s="130" t="s">
        <v>341</v>
      </c>
      <c r="O23" s="130" t="s">
        <v>341</v>
      </c>
      <c r="P23" s="130" t="s">
        <v>341</v>
      </c>
      <c r="Q23" s="129"/>
      <c r="R23" s="130" t="s">
        <v>341</v>
      </c>
      <c r="S23" s="130" t="s">
        <v>341</v>
      </c>
      <c r="T23" s="130" t="s">
        <v>341</v>
      </c>
      <c r="U23" s="130" t="s">
        <v>341</v>
      </c>
    </row>
    <row r="24" spans="1:21" s="84" customFormat="1" ht="30.75" customHeight="1" thickTop="1" thickBot="1" x14ac:dyDescent="0.25">
      <c r="A24" s="128"/>
      <c r="B24" s="144">
        <f>IFERROR(VLOOKUP(A24,'1-Mapa Riscos Estratégicos'!$E$3:$I$91,3,FALSE),)</f>
        <v>0</v>
      </c>
      <c r="C24" s="144">
        <f>IFERROR(VLOOKUP(A24,'1-Mapa Riscos Estratégicos'!$E$3:$I$91,4,FALSE),0)</f>
        <v>0</v>
      </c>
      <c r="D24" s="144">
        <f>IFERROR(VLOOKUP(A24,'1-Mapa Riscos Estratégicos'!$E$3:$I$91,5,FALSE),0)</f>
        <v>0</v>
      </c>
      <c r="E24" s="145">
        <f>IFERROR(VLOOKUP(A24,'1-Mapa Riscos Estratégicos'!$E$3:$V$91,18,FALSE),0)</f>
        <v>0</v>
      </c>
      <c r="F24" s="144">
        <f>IFERROR(VLOOKUP(E24,'3-Matriz de riscos'!$F$18:$J$21,5,FALSE),0)</f>
        <v>0</v>
      </c>
      <c r="G24" s="145">
        <f>IFERROR(VLOOKUP(F24,'3-Matriz de riscos'!$J$18:$K$21,2,FALSE),)</f>
        <v>0</v>
      </c>
      <c r="H24" s="130" t="s">
        <v>341</v>
      </c>
      <c r="I24" s="129"/>
      <c r="J24" s="129"/>
      <c r="K24" s="130" t="s">
        <v>341</v>
      </c>
      <c r="L24" s="130" t="s">
        <v>341</v>
      </c>
      <c r="M24" s="130" t="s">
        <v>341</v>
      </c>
      <c r="N24" s="130" t="s">
        <v>341</v>
      </c>
      <c r="O24" s="130" t="s">
        <v>341</v>
      </c>
      <c r="P24" s="130" t="s">
        <v>341</v>
      </c>
      <c r="Q24" s="129"/>
      <c r="R24" s="130" t="s">
        <v>341</v>
      </c>
      <c r="S24" s="130" t="s">
        <v>341</v>
      </c>
      <c r="T24" s="130" t="s">
        <v>341</v>
      </c>
      <c r="U24" s="130" t="s">
        <v>341</v>
      </c>
    </row>
    <row r="25" spans="1:21" s="84" customFormat="1" ht="30.75" customHeight="1" thickTop="1" thickBot="1" x14ac:dyDescent="0.25">
      <c r="A25" s="128"/>
      <c r="B25" s="144">
        <f>IFERROR(VLOOKUP(A25,'1-Mapa Riscos Estratégicos'!$E$3:$I$91,3,FALSE),)</f>
        <v>0</v>
      </c>
      <c r="C25" s="144">
        <f>IFERROR(VLOOKUP(A25,'1-Mapa Riscos Estratégicos'!$E$3:$I$91,4,FALSE),0)</f>
        <v>0</v>
      </c>
      <c r="D25" s="144">
        <f>IFERROR(VLOOKUP(A25,'1-Mapa Riscos Estratégicos'!$E$3:$I$91,5,FALSE),0)</f>
        <v>0</v>
      </c>
      <c r="E25" s="145">
        <f>IFERROR(VLOOKUP(A25,'1-Mapa Riscos Estratégicos'!$E$3:$V$91,18,FALSE),0)</f>
        <v>0</v>
      </c>
      <c r="F25" s="144">
        <f>IFERROR(VLOOKUP(E25,'3-Matriz de riscos'!$F$18:$J$21,5,FALSE),0)</f>
        <v>0</v>
      </c>
      <c r="G25" s="145">
        <f>IFERROR(VLOOKUP(F25,'3-Matriz de riscos'!$J$18:$K$21,2,FALSE),)</f>
        <v>0</v>
      </c>
      <c r="H25" s="130" t="s">
        <v>341</v>
      </c>
      <c r="I25" s="129"/>
      <c r="J25" s="129"/>
      <c r="K25" s="130" t="s">
        <v>341</v>
      </c>
      <c r="L25" s="130" t="s">
        <v>341</v>
      </c>
      <c r="M25" s="130" t="s">
        <v>341</v>
      </c>
      <c r="N25" s="130" t="s">
        <v>341</v>
      </c>
      <c r="O25" s="130" t="s">
        <v>341</v>
      </c>
      <c r="P25" s="130" t="s">
        <v>341</v>
      </c>
      <c r="Q25" s="129"/>
      <c r="R25" s="130" t="s">
        <v>341</v>
      </c>
      <c r="S25" s="130" t="s">
        <v>341</v>
      </c>
      <c r="T25" s="130" t="s">
        <v>341</v>
      </c>
      <c r="U25" s="130" t="s">
        <v>341</v>
      </c>
    </row>
    <row r="26" spans="1:21" s="84" customFormat="1" ht="30.75" customHeight="1" thickTop="1" thickBot="1" x14ac:dyDescent="0.25">
      <c r="A26" s="128"/>
      <c r="B26" s="144">
        <f>IFERROR(VLOOKUP(A26,'1-Mapa Riscos Estratégicos'!$E$3:$I$91,3,FALSE),)</f>
        <v>0</v>
      </c>
      <c r="C26" s="144">
        <f>IFERROR(VLOOKUP(A26,'1-Mapa Riscos Estratégicos'!$E$3:$I$91,4,FALSE),0)</f>
        <v>0</v>
      </c>
      <c r="D26" s="144">
        <f>IFERROR(VLOOKUP(A26,'1-Mapa Riscos Estratégicos'!$E$3:$I$91,5,FALSE),0)</f>
        <v>0</v>
      </c>
      <c r="E26" s="145">
        <f>IFERROR(VLOOKUP(A26,'1-Mapa Riscos Estratégicos'!$E$3:$V$91,18,FALSE),0)</f>
        <v>0</v>
      </c>
      <c r="F26" s="144">
        <f>IFERROR(VLOOKUP(E26,'3-Matriz de riscos'!$F$18:$J$21,5,FALSE),0)</f>
        <v>0</v>
      </c>
      <c r="G26" s="145">
        <f>IFERROR(VLOOKUP(F26,'3-Matriz de riscos'!$J$18:$K$21,2,FALSE),)</f>
        <v>0</v>
      </c>
      <c r="H26" s="130" t="s">
        <v>341</v>
      </c>
      <c r="I26" s="129"/>
      <c r="J26" s="129"/>
      <c r="K26" s="130" t="s">
        <v>341</v>
      </c>
      <c r="L26" s="130" t="s">
        <v>341</v>
      </c>
      <c r="M26" s="130" t="s">
        <v>341</v>
      </c>
      <c r="N26" s="130" t="s">
        <v>341</v>
      </c>
      <c r="O26" s="130" t="s">
        <v>341</v>
      </c>
      <c r="P26" s="130" t="s">
        <v>341</v>
      </c>
      <c r="Q26" s="129"/>
      <c r="R26" s="130" t="s">
        <v>341</v>
      </c>
      <c r="S26" s="130" t="s">
        <v>341</v>
      </c>
      <c r="T26" s="130" t="s">
        <v>341</v>
      </c>
      <c r="U26" s="130" t="s">
        <v>341</v>
      </c>
    </row>
    <row r="27" spans="1:21" s="84" customFormat="1" ht="30.75" customHeight="1" thickTop="1" thickBot="1" x14ac:dyDescent="0.25">
      <c r="A27" s="128"/>
      <c r="B27" s="144">
        <f>IFERROR(VLOOKUP(A27,'1-Mapa Riscos Estratégicos'!$E$3:$I$91,3,FALSE),)</f>
        <v>0</v>
      </c>
      <c r="C27" s="144">
        <f>IFERROR(VLOOKUP(A27,'1-Mapa Riscos Estratégicos'!$E$3:$I$91,4,FALSE),0)</f>
        <v>0</v>
      </c>
      <c r="D27" s="144">
        <f>IFERROR(VLOOKUP(A27,'1-Mapa Riscos Estratégicos'!$E$3:$I$91,5,FALSE),0)</f>
        <v>0</v>
      </c>
      <c r="E27" s="145">
        <f>IFERROR(VLOOKUP(A27,'1-Mapa Riscos Estratégicos'!$E$3:$V$91,18,FALSE),0)</f>
        <v>0</v>
      </c>
      <c r="F27" s="144">
        <f>IFERROR(VLOOKUP(E27,'3-Matriz de riscos'!$F$18:$J$21,5,FALSE),0)</f>
        <v>0</v>
      </c>
      <c r="G27" s="145">
        <f>IFERROR(VLOOKUP(F27,'3-Matriz de riscos'!$J$18:$K$21,2,FALSE),)</f>
        <v>0</v>
      </c>
      <c r="H27" s="130" t="s">
        <v>341</v>
      </c>
      <c r="I27" s="129"/>
      <c r="J27" s="129"/>
      <c r="K27" s="130" t="s">
        <v>341</v>
      </c>
      <c r="L27" s="130" t="s">
        <v>341</v>
      </c>
      <c r="M27" s="130" t="s">
        <v>341</v>
      </c>
      <c r="N27" s="130" t="s">
        <v>341</v>
      </c>
      <c r="O27" s="130" t="s">
        <v>341</v>
      </c>
      <c r="P27" s="130" t="s">
        <v>341</v>
      </c>
      <c r="Q27" s="129"/>
      <c r="R27" s="130" t="s">
        <v>341</v>
      </c>
      <c r="S27" s="130" t="s">
        <v>341</v>
      </c>
      <c r="T27" s="130" t="s">
        <v>341</v>
      </c>
      <c r="U27" s="130" t="s">
        <v>341</v>
      </c>
    </row>
    <row r="28" spans="1:21" s="84" customFormat="1" ht="30.75" customHeight="1" thickTop="1" thickBot="1" x14ac:dyDescent="0.25">
      <c r="A28" s="128"/>
      <c r="B28" s="144">
        <f>IFERROR(VLOOKUP(A28,'1-Mapa Riscos Estratégicos'!$E$3:$I$91,3,FALSE),)</f>
        <v>0</v>
      </c>
      <c r="C28" s="144">
        <f>IFERROR(VLOOKUP(A28,'1-Mapa Riscos Estratégicos'!$E$3:$I$91,4,FALSE),0)</f>
        <v>0</v>
      </c>
      <c r="D28" s="144">
        <f>IFERROR(VLOOKUP(A28,'1-Mapa Riscos Estratégicos'!$E$3:$I$91,5,FALSE),0)</f>
        <v>0</v>
      </c>
      <c r="E28" s="145">
        <f>IFERROR(VLOOKUP(A28,'1-Mapa Riscos Estratégicos'!$E$3:$V$91,18,FALSE),0)</f>
        <v>0</v>
      </c>
      <c r="F28" s="144">
        <f>IFERROR(VLOOKUP(E28,'3-Matriz de riscos'!$F$18:$J$21,5,FALSE),0)</f>
        <v>0</v>
      </c>
      <c r="G28" s="145">
        <f>IFERROR(VLOOKUP(F28,'3-Matriz de riscos'!$J$18:$K$21,2,FALSE),)</f>
        <v>0</v>
      </c>
      <c r="H28" s="130" t="s">
        <v>341</v>
      </c>
      <c r="I28" s="129"/>
      <c r="J28" s="129"/>
      <c r="K28" s="130" t="s">
        <v>341</v>
      </c>
      <c r="L28" s="130" t="s">
        <v>341</v>
      </c>
      <c r="M28" s="130" t="s">
        <v>341</v>
      </c>
      <c r="N28" s="130" t="s">
        <v>341</v>
      </c>
      <c r="O28" s="130" t="s">
        <v>341</v>
      </c>
      <c r="P28" s="130" t="s">
        <v>341</v>
      </c>
      <c r="Q28" s="129"/>
      <c r="R28" s="130" t="s">
        <v>341</v>
      </c>
      <c r="S28" s="130" t="s">
        <v>341</v>
      </c>
      <c r="T28" s="130" t="s">
        <v>341</v>
      </c>
      <c r="U28" s="130" t="s">
        <v>341</v>
      </c>
    </row>
    <row r="29" spans="1:21" s="84" customFormat="1" ht="30.75" customHeight="1" thickTop="1" thickBot="1" x14ac:dyDescent="0.25">
      <c r="A29" s="128"/>
      <c r="B29" s="144">
        <f>IFERROR(VLOOKUP(A29,'1-Mapa Riscos Estratégicos'!$E$3:$I$91,3,FALSE),)</f>
        <v>0</v>
      </c>
      <c r="C29" s="144">
        <f>IFERROR(VLOOKUP(A29,'1-Mapa Riscos Estratégicos'!$E$3:$I$91,4,FALSE),0)</f>
        <v>0</v>
      </c>
      <c r="D29" s="144">
        <f>IFERROR(VLOOKUP(A29,'1-Mapa Riscos Estratégicos'!$E$3:$I$91,5,FALSE),0)</f>
        <v>0</v>
      </c>
      <c r="E29" s="145">
        <f>IFERROR(VLOOKUP(A29,'1-Mapa Riscos Estratégicos'!$E$3:$V$91,18,FALSE),0)</f>
        <v>0</v>
      </c>
      <c r="F29" s="144">
        <f>IFERROR(VLOOKUP(E29,'3-Matriz de riscos'!$F$18:$J$21,5,FALSE),0)</f>
        <v>0</v>
      </c>
      <c r="G29" s="145">
        <f>IFERROR(VLOOKUP(F29,'3-Matriz de riscos'!$J$18:$K$21,2,FALSE),)</f>
        <v>0</v>
      </c>
      <c r="H29" s="130" t="s">
        <v>341</v>
      </c>
      <c r="I29" s="129"/>
      <c r="J29" s="129"/>
      <c r="K29" s="130" t="s">
        <v>341</v>
      </c>
      <c r="L29" s="130" t="s">
        <v>341</v>
      </c>
      <c r="M29" s="130" t="s">
        <v>341</v>
      </c>
      <c r="N29" s="130" t="s">
        <v>341</v>
      </c>
      <c r="O29" s="130" t="s">
        <v>341</v>
      </c>
      <c r="P29" s="130" t="s">
        <v>341</v>
      </c>
      <c r="Q29" s="129"/>
      <c r="R29" s="130" t="s">
        <v>341</v>
      </c>
      <c r="S29" s="130" t="s">
        <v>341</v>
      </c>
      <c r="T29" s="130" t="s">
        <v>341</v>
      </c>
      <c r="U29" s="130" t="s">
        <v>341</v>
      </c>
    </row>
    <row r="30" spans="1:21" s="84" customFormat="1" ht="30.75" customHeight="1" thickTop="1" thickBot="1" x14ac:dyDescent="0.25">
      <c r="A30" s="128"/>
      <c r="B30" s="144">
        <f>IFERROR(VLOOKUP(A30,'1-Mapa Riscos Estratégicos'!$E$3:$I$91,3,FALSE),)</f>
        <v>0</v>
      </c>
      <c r="C30" s="144">
        <f>IFERROR(VLOOKUP(A30,'1-Mapa Riscos Estratégicos'!$E$3:$I$91,4,FALSE),0)</f>
        <v>0</v>
      </c>
      <c r="D30" s="144">
        <f>IFERROR(VLOOKUP(A30,'1-Mapa Riscos Estratégicos'!$E$3:$I$91,5,FALSE),0)</f>
        <v>0</v>
      </c>
      <c r="E30" s="145">
        <f>IFERROR(VLOOKUP(A30,'1-Mapa Riscos Estratégicos'!$E$3:$V$91,18,FALSE),0)</f>
        <v>0</v>
      </c>
      <c r="F30" s="144">
        <f>IFERROR(VLOOKUP(E30,'3-Matriz de riscos'!$F$18:$J$21,5,FALSE),0)</f>
        <v>0</v>
      </c>
      <c r="G30" s="145">
        <f>IFERROR(VLOOKUP(F30,'3-Matriz de riscos'!$J$18:$K$21,2,FALSE),)</f>
        <v>0</v>
      </c>
      <c r="H30" s="130" t="s">
        <v>341</v>
      </c>
      <c r="I30" s="129"/>
      <c r="J30" s="129"/>
      <c r="K30" s="130" t="s">
        <v>341</v>
      </c>
      <c r="L30" s="130" t="s">
        <v>341</v>
      </c>
      <c r="M30" s="130" t="s">
        <v>341</v>
      </c>
      <c r="N30" s="130" t="s">
        <v>341</v>
      </c>
      <c r="O30" s="130" t="s">
        <v>341</v>
      </c>
      <c r="P30" s="130" t="s">
        <v>341</v>
      </c>
      <c r="Q30" s="129"/>
      <c r="R30" s="130" t="s">
        <v>341</v>
      </c>
      <c r="S30" s="130" t="s">
        <v>341</v>
      </c>
      <c r="T30" s="130" t="s">
        <v>341</v>
      </c>
      <c r="U30" s="130" t="s">
        <v>341</v>
      </c>
    </row>
    <row r="31" spans="1:21" s="84" customFormat="1" ht="30.75" customHeight="1" thickTop="1" thickBot="1" x14ac:dyDescent="0.25">
      <c r="A31" s="128"/>
      <c r="B31" s="144">
        <f>IFERROR(VLOOKUP(A31,'1-Mapa Riscos Estratégicos'!$E$3:$I$91,3,FALSE),)</f>
        <v>0</v>
      </c>
      <c r="C31" s="144">
        <f>IFERROR(VLOOKUP(A31,'1-Mapa Riscos Estratégicos'!$E$3:$I$91,4,FALSE),0)</f>
        <v>0</v>
      </c>
      <c r="D31" s="144">
        <f>IFERROR(VLOOKUP(A31,'1-Mapa Riscos Estratégicos'!$E$3:$I$91,5,FALSE),0)</f>
        <v>0</v>
      </c>
      <c r="E31" s="145">
        <f>IFERROR(VLOOKUP(A31,'1-Mapa Riscos Estratégicos'!$E$3:$V$91,18,FALSE),0)</f>
        <v>0</v>
      </c>
      <c r="F31" s="144">
        <f>IFERROR(VLOOKUP(E31,'3-Matriz de riscos'!$F$18:$J$21,5,FALSE),0)</f>
        <v>0</v>
      </c>
      <c r="G31" s="145">
        <f>IFERROR(VLOOKUP(F31,'3-Matriz de riscos'!$J$18:$K$21,2,FALSE),)</f>
        <v>0</v>
      </c>
      <c r="H31" s="130" t="s">
        <v>341</v>
      </c>
      <c r="I31" s="129"/>
      <c r="J31" s="129"/>
      <c r="K31" s="130" t="s">
        <v>341</v>
      </c>
      <c r="L31" s="130" t="s">
        <v>341</v>
      </c>
      <c r="M31" s="130" t="s">
        <v>341</v>
      </c>
      <c r="N31" s="130" t="s">
        <v>341</v>
      </c>
      <c r="O31" s="130" t="s">
        <v>341</v>
      </c>
      <c r="P31" s="130" t="s">
        <v>341</v>
      </c>
      <c r="Q31" s="129"/>
      <c r="R31" s="130" t="s">
        <v>341</v>
      </c>
      <c r="S31" s="130" t="s">
        <v>341</v>
      </c>
      <c r="T31" s="130" t="s">
        <v>341</v>
      </c>
      <c r="U31" s="130" t="s">
        <v>341</v>
      </c>
    </row>
    <row r="32" spans="1:21" s="84" customFormat="1" ht="30.75" customHeight="1" thickTop="1" thickBot="1" x14ac:dyDescent="0.25">
      <c r="A32" s="128"/>
      <c r="B32" s="144">
        <f>IFERROR(VLOOKUP(A32,'1-Mapa Riscos Estratégicos'!$E$3:$I$91,3,FALSE),)</f>
        <v>0</v>
      </c>
      <c r="C32" s="144">
        <f>IFERROR(VLOOKUP(A32,'1-Mapa Riscos Estratégicos'!$E$3:$I$91,4,FALSE),0)</f>
        <v>0</v>
      </c>
      <c r="D32" s="144">
        <f>IFERROR(VLOOKUP(A32,'1-Mapa Riscos Estratégicos'!$E$3:$I$91,5,FALSE),0)</f>
        <v>0</v>
      </c>
      <c r="E32" s="145">
        <f>IFERROR(VLOOKUP(A32,'1-Mapa Riscos Estratégicos'!$E$3:$V$91,18,FALSE),0)</f>
        <v>0</v>
      </c>
      <c r="F32" s="144">
        <f>IFERROR(VLOOKUP(E32,'3-Matriz de riscos'!$F$18:$J$21,5,FALSE),0)</f>
        <v>0</v>
      </c>
      <c r="G32" s="145">
        <f>IFERROR(VLOOKUP(F32,'3-Matriz de riscos'!$J$18:$K$21,2,FALSE),)</f>
        <v>0</v>
      </c>
      <c r="H32" s="130" t="s">
        <v>341</v>
      </c>
      <c r="I32" s="129"/>
      <c r="J32" s="129"/>
      <c r="K32" s="130" t="s">
        <v>341</v>
      </c>
      <c r="L32" s="130" t="s">
        <v>341</v>
      </c>
      <c r="M32" s="130" t="s">
        <v>341</v>
      </c>
      <c r="N32" s="130" t="s">
        <v>341</v>
      </c>
      <c r="O32" s="130" t="s">
        <v>341</v>
      </c>
      <c r="P32" s="130" t="s">
        <v>341</v>
      </c>
      <c r="Q32" s="129"/>
      <c r="R32" s="130" t="s">
        <v>341</v>
      </c>
      <c r="S32" s="130" t="s">
        <v>341</v>
      </c>
      <c r="T32" s="130" t="s">
        <v>341</v>
      </c>
      <c r="U32" s="130" t="s">
        <v>341</v>
      </c>
    </row>
    <row r="33" spans="1:21" s="84" customFormat="1" ht="30.75" customHeight="1" thickTop="1" thickBot="1" x14ac:dyDescent="0.25">
      <c r="A33" s="128"/>
      <c r="B33" s="144">
        <f>IFERROR(VLOOKUP(A33,'1-Mapa Riscos Estratégicos'!$E$3:$I$91,3,FALSE),)</f>
        <v>0</v>
      </c>
      <c r="C33" s="144">
        <f>IFERROR(VLOOKUP(A33,'1-Mapa Riscos Estratégicos'!$E$3:$I$91,4,FALSE),0)</f>
        <v>0</v>
      </c>
      <c r="D33" s="144">
        <f>IFERROR(VLOOKUP(A33,'1-Mapa Riscos Estratégicos'!$E$3:$I$91,5,FALSE),0)</f>
        <v>0</v>
      </c>
      <c r="E33" s="145">
        <f>IFERROR(VLOOKUP(A33,'1-Mapa Riscos Estratégicos'!$E$3:$V$91,18,FALSE),0)</f>
        <v>0</v>
      </c>
      <c r="F33" s="144">
        <f>IFERROR(VLOOKUP(E33,'3-Matriz de riscos'!$F$18:$J$21,5,FALSE),0)</f>
        <v>0</v>
      </c>
      <c r="G33" s="145">
        <f>IFERROR(VLOOKUP(F33,'3-Matriz de riscos'!$J$18:$K$21,2,FALSE),)</f>
        <v>0</v>
      </c>
      <c r="H33" s="130" t="s">
        <v>341</v>
      </c>
      <c r="I33" s="129"/>
      <c r="J33" s="129"/>
      <c r="K33" s="130" t="s">
        <v>341</v>
      </c>
      <c r="L33" s="130" t="s">
        <v>341</v>
      </c>
      <c r="M33" s="130" t="s">
        <v>341</v>
      </c>
      <c r="N33" s="130" t="s">
        <v>341</v>
      </c>
      <c r="O33" s="130" t="s">
        <v>341</v>
      </c>
      <c r="P33" s="130" t="s">
        <v>341</v>
      </c>
      <c r="Q33" s="129"/>
      <c r="R33" s="130" t="s">
        <v>341</v>
      </c>
      <c r="S33" s="130" t="s">
        <v>341</v>
      </c>
      <c r="T33" s="130" t="s">
        <v>341</v>
      </c>
      <c r="U33" s="130" t="s">
        <v>341</v>
      </c>
    </row>
    <row r="34" spans="1:21" s="84" customFormat="1" ht="30.75" customHeight="1" thickTop="1" thickBot="1" x14ac:dyDescent="0.25">
      <c r="A34" s="128"/>
      <c r="B34" s="144">
        <f>IFERROR(VLOOKUP(A34,'1-Mapa Riscos Estratégicos'!$E$3:$I$91,3,FALSE),)</f>
        <v>0</v>
      </c>
      <c r="C34" s="144">
        <f>IFERROR(VLOOKUP(A34,'1-Mapa Riscos Estratégicos'!$E$3:$I$91,4,FALSE),0)</f>
        <v>0</v>
      </c>
      <c r="D34" s="144">
        <f>IFERROR(VLOOKUP(A34,'1-Mapa Riscos Estratégicos'!$E$3:$I$91,5,FALSE),0)</f>
        <v>0</v>
      </c>
      <c r="E34" s="145">
        <f>IFERROR(VLOOKUP(A34,'1-Mapa Riscos Estratégicos'!$E$3:$V$91,18,FALSE),0)</f>
        <v>0</v>
      </c>
      <c r="F34" s="144">
        <f>IFERROR(VLOOKUP(E34,'3-Matriz de riscos'!$F$18:$J$21,5,FALSE),0)</f>
        <v>0</v>
      </c>
      <c r="G34" s="145">
        <f>IFERROR(VLOOKUP(F34,'3-Matriz de riscos'!$J$18:$K$21,2,FALSE),)</f>
        <v>0</v>
      </c>
      <c r="H34" s="130" t="s">
        <v>341</v>
      </c>
      <c r="I34" s="129"/>
      <c r="J34" s="129"/>
      <c r="K34" s="130" t="s">
        <v>341</v>
      </c>
      <c r="L34" s="130" t="s">
        <v>341</v>
      </c>
      <c r="M34" s="130" t="s">
        <v>341</v>
      </c>
      <c r="N34" s="130" t="s">
        <v>341</v>
      </c>
      <c r="O34" s="130" t="s">
        <v>341</v>
      </c>
      <c r="P34" s="130" t="s">
        <v>341</v>
      </c>
      <c r="Q34" s="129"/>
      <c r="R34" s="130" t="s">
        <v>341</v>
      </c>
      <c r="S34" s="130" t="s">
        <v>341</v>
      </c>
      <c r="T34" s="130" t="s">
        <v>341</v>
      </c>
      <c r="U34" s="130" t="s">
        <v>341</v>
      </c>
    </row>
    <row r="35" spans="1:21" s="84" customFormat="1" ht="30.75" customHeight="1" thickTop="1" thickBot="1" x14ac:dyDescent="0.25">
      <c r="A35" s="128"/>
      <c r="B35" s="144">
        <f>IFERROR(VLOOKUP(A35,'1-Mapa Riscos Estratégicos'!$E$3:$I$91,3,FALSE),)</f>
        <v>0</v>
      </c>
      <c r="C35" s="144">
        <f>IFERROR(VLOOKUP(A35,'1-Mapa Riscos Estratégicos'!$E$3:$I$91,4,FALSE),0)</f>
        <v>0</v>
      </c>
      <c r="D35" s="144">
        <f>IFERROR(VLOOKUP(A35,'1-Mapa Riscos Estratégicos'!$E$3:$I$91,5,FALSE),0)</f>
        <v>0</v>
      </c>
      <c r="E35" s="145">
        <f>IFERROR(VLOOKUP(A35,'1-Mapa Riscos Estratégicos'!$E$3:$V$91,18,FALSE),0)</f>
        <v>0</v>
      </c>
      <c r="F35" s="144">
        <f>IFERROR(VLOOKUP(E35,'3-Matriz de riscos'!$F$18:$J$21,5,FALSE),0)</f>
        <v>0</v>
      </c>
      <c r="G35" s="145">
        <f>IFERROR(VLOOKUP(F35,'3-Matriz de riscos'!$J$18:$K$21,2,FALSE),)</f>
        <v>0</v>
      </c>
      <c r="H35" s="130" t="s">
        <v>341</v>
      </c>
      <c r="I35" s="129"/>
      <c r="J35" s="129"/>
      <c r="K35" s="130" t="s">
        <v>341</v>
      </c>
      <c r="L35" s="130" t="s">
        <v>341</v>
      </c>
      <c r="M35" s="130" t="s">
        <v>341</v>
      </c>
      <c r="N35" s="130" t="s">
        <v>341</v>
      </c>
      <c r="O35" s="130" t="s">
        <v>341</v>
      </c>
      <c r="P35" s="130" t="s">
        <v>341</v>
      </c>
      <c r="Q35" s="129"/>
      <c r="R35" s="130" t="s">
        <v>341</v>
      </c>
      <c r="S35" s="130" t="s">
        <v>341</v>
      </c>
      <c r="T35" s="130" t="s">
        <v>341</v>
      </c>
      <c r="U35" s="130" t="s">
        <v>341</v>
      </c>
    </row>
    <row r="36" spans="1:21" s="84" customFormat="1" ht="30.75" customHeight="1" thickTop="1" thickBot="1" x14ac:dyDescent="0.25">
      <c r="A36" s="128"/>
      <c r="B36" s="144">
        <f>IFERROR(VLOOKUP(A36,'1-Mapa Riscos Estratégicos'!$E$3:$I$91,3,FALSE),)</f>
        <v>0</v>
      </c>
      <c r="C36" s="144">
        <f>IFERROR(VLOOKUP(A36,'1-Mapa Riscos Estratégicos'!$E$3:$I$91,4,FALSE),0)</f>
        <v>0</v>
      </c>
      <c r="D36" s="144">
        <f>IFERROR(VLOOKUP(A36,'1-Mapa Riscos Estratégicos'!$E$3:$I$91,5,FALSE),0)</f>
        <v>0</v>
      </c>
      <c r="E36" s="145">
        <f>IFERROR(VLOOKUP(A36,'1-Mapa Riscos Estratégicos'!$E$3:$V$91,18,FALSE),0)</f>
        <v>0</v>
      </c>
      <c r="F36" s="144">
        <f>IFERROR(VLOOKUP(E36,'3-Matriz de riscos'!$F$18:$J$21,5,FALSE),0)</f>
        <v>0</v>
      </c>
      <c r="G36" s="145">
        <f>IFERROR(VLOOKUP(F36,'3-Matriz de riscos'!$J$18:$K$21,2,FALSE),)</f>
        <v>0</v>
      </c>
      <c r="H36" s="130" t="s">
        <v>341</v>
      </c>
      <c r="I36" s="129"/>
      <c r="J36" s="129"/>
      <c r="K36" s="130" t="s">
        <v>341</v>
      </c>
      <c r="L36" s="130" t="s">
        <v>341</v>
      </c>
      <c r="M36" s="130" t="s">
        <v>341</v>
      </c>
      <c r="N36" s="130" t="s">
        <v>341</v>
      </c>
      <c r="O36" s="130" t="s">
        <v>341</v>
      </c>
      <c r="P36" s="130" t="s">
        <v>341</v>
      </c>
      <c r="Q36" s="129"/>
      <c r="R36" s="130" t="s">
        <v>341</v>
      </c>
      <c r="S36" s="130" t="s">
        <v>341</v>
      </c>
      <c r="T36" s="130" t="s">
        <v>341</v>
      </c>
      <c r="U36" s="130" t="s">
        <v>341</v>
      </c>
    </row>
    <row r="37" spans="1:21" s="84" customFormat="1" ht="30.75" customHeight="1" thickTop="1" thickBot="1" x14ac:dyDescent="0.25">
      <c r="A37" s="128"/>
      <c r="B37" s="144">
        <f>IFERROR(VLOOKUP(A37,'1-Mapa Riscos Estratégicos'!$E$3:$I$91,3,FALSE),)</f>
        <v>0</v>
      </c>
      <c r="C37" s="144">
        <f>IFERROR(VLOOKUP(A37,'1-Mapa Riscos Estratégicos'!$E$3:$I$91,4,FALSE),0)</f>
        <v>0</v>
      </c>
      <c r="D37" s="144">
        <f>IFERROR(VLOOKUP(A37,'1-Mapa Riscos Estratégicos'!$E$3:$I$91,5,FALSE),0)</f>
        <v>0</v>
      </c>
      <c r="E37" s="145">
        <f>IFERROR(VLOOKUP(A37,'1-Mapa Riscos Estratégicos'!$E$3:$V$91,18,FALSE),0)</f>
        <v>0</v>
      </c>
      <c r="F37" s="144">
        <f>IFERROR(VLOOKUP(E37,'3-Matriz de riscos'!$F$18:$J$21,5,FALSE),0)</f>
        <v>0</v>
      </c>
      <c r="G37" s="145">
        <f>IFERROR(VLOOKUP(F37,'3-Matriz de riscos'!$J$18:$K$21,2,FALSE),)</f>
        <v>0</v>
      </c>
      <c r="H37" s="130" t="s">
        <v>341</v>
      </c>
      <c r="I37" s="129"/>
      <c r="J37" s="129"/>
      <c r="K37" s="130" t="s">
        <v>341</v>
      </c>
      <c r="L37" s="130" t="s">
        <v>341</v>
      </c>
      <c r="M37" s="130" t="s">
        <v>341</v>
      </c>
      <c r="N37" s="130" t="s">
        <v>341</v>
      </c>
      <c r="O37" s="130" t="s">
        <v>341</v>
      </c>
      <c r="P37" s="130" t="s">
        <v>341</v>
      </c>
      <c r="Q37" s="129"/>
      <c r="R37" s="130" t="s">
        <v>341</v>
      </c>
      <c r="S37" s="130" t="s">
        <v>341</v>
      </c>
      <c r="T37" s="130" t="s">
        <v>341</v>
      </c>
      <c r="U37" s="130" t="s">
        <v>341</v>
      </c>
    </row>
    <row r="38" spans="1:21" s="84" customFormat="1" ht="30.75" customHeight="1" thickTop="1" thickBot="1" x14ac:dyDescent="0.25">
      <c r="A38" s="128"/>
      <c r="B38" s="144">
        <f>IFERROR(VLOOKUP(A38,'1-Mapa Riscos Estratégicos'!$E$3:$I$91,3,FALSE),)</f>
        <v>0</v>
      </c>
      <c r="C38" s="144">
        <f>IFERROR(VLOOKUP(A38,'1-Mapa Riscos Estratégicos'!$E$3:$I$91,4,FALSE),0)</f>
        <v>0</v>
      </c>
      <c r="D38" s="144">
        <f>IFERROR(VLOOKUP(A38,'1-Mapa Riscos Estratégicos'!$E$3:$I$91,5,FALSE),0)</f>
        <v>0</v>
      </c>
      <c r="E38" s="145">
        <f>IFERROR(VLOOKUP(A38,'1-Mapa Riscos Estratégicos'!$E$3:$V$91,18,FALSE),0)</f>
        <v>0</v>
      </c>
      <c r="F38" s="144">
        <f>IFERROR(VLOOKUP(E38,'3-Matriz de riscos'!$F$18:$J$21,5,FALSE),0)</f>
        <v>0</v>
      </c>
      <c r="G38" s="145">
        <f>IFERROR(VLOOKUP(F38,'3-Matriz de riscos'!$J$18:$K$21,2,FALSE),)</f>
        <v>0</v>
      </c>
      <c r="H38" s="130" t="s">
        <v>341</v>
      </c>
      <c r="I38" s="129"/>
      <c r="J38" s="129"/>
      <c r="K38" s="130" t="s">
        <v>341</v>
      </c>
      <c r="L38" s="130" t="s">
        <v>341</v>
      </c>
      <c r="M38" s="130" t="s">
        <v>341</v>
      </c>
      <c r="N38" s="130" t="s">
        <v>341</v>
      </c>
      <c r="O38" s="130" t="s">
        <v>341</v>
      </c>
      <c r="P38" s="130" t="s">
        <v>341</v>
      </c>
      <c r="Q38" s="129"/>
      <c r="R38" s="130" t="s">
        <v>341</v>
      </c>
      <c r="S38" s="130" t="s">
        <v>341</v>
      </c>
      <c r="T38" s="130" t="s">
        <v>341</v>
      </c>
      <c r="U38" s="130" t="s">
        <v>341</v>
      </c>
    </row>
    <row r="39" spans="1:21" s="84" customFormat="1" ht="30.75" customHeight="1" thickTop="1" thickBot="1" x14ac:dyDescent="0.25">
      <c r="A39" s="128"/>
      <c r="B39" s="144">
        <f>IFERROR(VLOOKUP(A39,'1-Mapa Riscos Estratégicos'!$E$3:$I$91,3,FALSE),)</f>
        <v>0</v>
      </c>
      <c r="C39" s="144">
        <f>IFERROR(VLOOKUP(A39,'1-Mapa Riscos Estratégicos'!$E$3:$I$91,4,FALSE),0)</f>
        <v>0</v>
      </c>
      <c r="D39" s="144">
        <f>IFERROR(VLOOKUP(A39,'1-Mapa Riscos Estratégicos'!$E$3:$I$91,5,FALSE),0)</f>
        <v>0</v>
      </c>
      <c r="E39" s="145">
        <f>IFERROR(VLOOKUP(A39,'1-Mapa Riscos Estratégicos'!$E$3:$V$91,18,FALSE),0)</f>
        <v>0</v>
      </c>
      <c r="F39" s="144">
        <f>IFERROR(VLOOKUP(E39,'3-Matriz de riscos'!$F$18:$J$21,5,FALSE),0)</f>
        <v>0</v>
      </c>
      <c r="G39" s="145">
        <f>IFERROR(VLOOKUP(F39,'3-Matriz de riscos'!$J$18:$K$21,2,FALSE),)</f>
        <v>0</v>
      </c>
      <c r="H39" s="130" t="s">
        <v>341</v>
      </c>
      <c r="I39" s="129"/>
      <c r="J39" s="129"/>
      <c r="K39" s="130" t="s">
        <v>341</v>
      </c>
      <c r="L39" s="130" t="s">
        <v>341</v>
      </c>
      <c r="M39" s="130" t="s">
        <v>341</v>
      </c>
      <c r="N39" s="130" t="s">
        <v>341</v>
      </c>
      <c r="O39" s="130" t="s">
        <v>341</v>
      </c>
      <c r="P39" s="130" t="s">
        <v>341</v>
      </c>
      <c r="Q39" s="129"/>
      <c r="R39" s="130" t="s">
        <v>341</v>
      </c>
      <c r="S39" s="130" t="s">
        <v>341</v>
      </c>
      <c r="T39" s="130" t="s">
        <v>341</v>
      </c>
      <c r="U39" s="130" t="s">
        <v>341</v>
      </c>
    </row>
    <row r="40" spans="1:21" s="84" customFormat="1" ht="30.75" customHeight="1" thickTop="1" thickBot="1" x14ac:dyDescent="0.25">
      <c r="A40" s="128"/>
      <c r="B40" s="144">
        <f>IFERROR(VLOOKUP(A40,'1-Mapa Riscos Estratégicos'!$E$3:$I$91,3,FALSE),)</f>
        <v>0</v>
      </c>
      <c r="C40" s="144">
        <f>IFERROR(VLOOKUP(A40,'1-Mapa Riscos Estratégicos'!$E$3:$I$91,4,FALSE),0)</f>
        <v>0</v>
      </c>
      <c r="D40" s="144">
        <f>IFERROR(VLOOKUP(A40,'1-Mapa Riscos Estratégicos'!$E$3:$I$91,5,FALSE),0)</f>
        <v>0</v>
      </c>
      <c r="E40" s="145">
        <f>IFERROR(VLOOKUP(A40,'1-Mapa Riscos Estratégicos'!$E$3:$V$91,18,FALSE),0)</f>
        <v>0</v>
      </c>
      <c r="F40" s="144">
        <f>IFERROR(VLOOKUP(E40,'3-Matriz de riscos'!$F$18:$J$21,5,FALSE),0)</f>
        <v>0</v>
      </c>
      <c r="G40" s="145">
        <f>IFERROR(VLOOKUP(F40,'3-Matriz de riscos'!$J$18:$K$21,2,FALSE),)</f>
        <v>0</v>
      </c>
      <c r="H40" s="130" t="s">
        <v>341</v>
      </c>
      <c r="I40" s="129"/>
      <c r="J40" s="129"/>
      <c r="K40" s="130" t="s">
        <v>341</v>
      </c>
      <c r="L40" s="130" t="s">
        <v>341</v>
      </c>
      <c r="M40" s="130" t="s">
        <v>341</v>
      </c>
      <c r="N40" s="130" t="s">
        <v>341</v>
      </c>
      <c r="O40" s="130" t="s">
        <v>341</v>
      </c>
      <c r="P40" s="130" t="s">
        <v>341</v>
      </c>
      <c r="Q40" s="129"/>
      <c r="R40" s="130" t="s">
        <v>341</v>
      </c>
      <c r="S40" s="130" t="s">
        <v>341</v>
      </c>
      <c r="T40" s="130" t="s">
        <v>341</v>
      </c>
      <c r="U40" s="130" t="s">
        <v>341</v>
      </c>
    </row>
    <row r="41" spans="1:21" s="84" customFormat="1" ht="30.75" customHeight="1" thickTop="1" thickBot="1" x14ac:dyDescent="0.25">
      <c r="A41" s="128"/>
      <c r="B41" s="144">
        <f>IFERROR(VLOOKUP(A41,'1-Mapa Riscos Estratégicos'!$E$3:$I$91,3,FALSE),)</f>
        <v>0</v>
      </c>
      <c r="C41" s="144">
        <f>IFERROR(VLOOKUP(A41,'1-Mapa Riscos Estratégicos'!$E$3:$I$91,4,FALSE),0)</f>
        <v>0</v>
      </c>
      <c r="D41" s="144">
        <f>IFERROR(VLOOKUP(A41,'1-Mapa Riscos Estratégicos'!$E$3:$I$91,5,FALSE),0)</f>
        <v>0</v>
      </c>
      <c r="E41" s="145">
        <f>IFERROR(VLOOKUP(A41,'1-Mapa Riscos Estratégicos'!$E$3:$V$91,18,FALSE),0)</f>
        <v>0</v>
      </c>
      <c r="F41" s="144">
        <f>IFERROR(VLOOKUP(E41,'3-Matriz de riscos'!$F$18:$J$21,5,FALSE),0)</f>
        <v>0</v>
      </c>
      <c r="G41" s="145">
        <f>IFERROR(VLOOKUP(F41,'3-Matriz de riscos'!$J$18:$K$21,2,FALSE),)</f>
        <v>0</v>
      </c>
      <c r="H41" s="130" t="s">
        <v>341</v>
      </c>
      <c r="I41" s="129"/>
      <c r="J41" s="129"/>
      <c r="K41" s="130" t="s">
        <v>341</v>
      </c>
      <c r="L41" s="130" t="s">
        <v>341</v>
      </c>
      <c r="M41" s="130" t="s">
        <v>341</v>
      </c>
      <c r="N41" s="130" t="s">
        <v>341</v>
      </c>
      <c r="O41" s="130" t="s">
        <v>341</v>
      </c>
      <c r="P41" s="130" t="s">
        <v>341</v>
      </c>
      <c r="Q41" s="129"/>
      <c r="R41" s="130" t="s">
        <v>341</v>
      </c>
      <c r="S41" s="130" t="s">
        <v>341</v>
      </c>
      <c r="T41" s="130" t="s">
        <v>341</v>
      </c>
      <c r="U41" s="130" t="s">
        <v>341</v>
      </c>
    </row>
    <row r="42" spans="1:21" s="84" customFormat="1" ht="30.75" customHeight="1" thickTop="1" thickBot="1" x14ac:dyDescent="0.25">
      <c r="A42" s="128"/>
      <c r="B42" s="144">
        <f>IFERROR(VLOOKUP(A42,'1-Mapa Riscos Estratégicos'!$E$3:$I$91,3,FALSE),)</f>
        <v>0</v>
      </c>
      <c r="C42" s="144">
        <f>IFERROR(VLOOKUP(A42,'1-Mapa Riscos Estratégicos'!$E$3:$I$91,4,FALSE),0)</f>
        <v>0</v>
      </c>
      <c r="D42" s="144">
        <f>IFERROR(VLOOKUP(A42,'1-Mapa Riscos Estratégicos'!$E$3:$I$91,5,FALSE),0)</f>
        <v>0</v>
      </c>
      <c r="E42" s="145">
        <f>IFERROR(VLOOKUP(A42,'1-Mapa Riscos Estratégicos'!$E$3:$V$91,18,FALSE),0)</f>
        <v>0</v>
      </c>
      <c r="F42" s="144">
        <f>IFERROR(VLOOKUP(E42,'3-Matriz de riscos'!$F$18:$J$21,5,FALSE),0)</f>
        <v>0</v>
      </c>
      <c r="G42" s="145">
        <f>IFERROR(VLOOKUP(F42,'3-Matriz de riscos'!$J$18:$K$21,2,FALSE),)</f>
        <v>0</v>
      </c>
      <c r="H42" s="130" t="s">
        <v>341</v>
      </c>
      <c r="I42" s="129"/>
      <c r="J42" s="129"/>
      <c r="K42" s="130" t="s">
        <v>341</v>
      </c>
      <c r="L42" s="130" t="s">
        <v>341</v>
      </c>
      <c r="M42" s="130" t="s">
        <v>341</v>
      </c>
      <c r="N42" s="130" t="s">
        <v>341</v>
      </c>
      <c r="O42" s="130" t="s">
        <v>341</v>
      </c>
      <c r="P42" s="130" t="s">
        <v>341</v>
      </c>
      <c r="Q42" s="129"/>
      <c r="R42" s="130" t="s">
        <v>341</v>
      </c>
      <c r="S42" s="130" t="s">
        <v>341</v>
      </c>
      <c r="T42" s="130" t="s">
        <v>341</v>
      </c>
      <c r="U42" s="130" t="s">
        <v>341</v>
      </c>
    </row>
    <row r="43" spans="1:21" s="84" customFormat="1" ht="30.75" customHeight="1" thickTop="1" thickBot="1" x14ac:dyDescent="0.25">
      <c r="A43" s="128"/>
      <c r="B43" s="144">
        <f>IFERROR(VLOOKUP(A43,'1-Mapa Riscos Estratégicos'!$E$3:$I$91,3,FALSE),)</f>
        <v>0</v>
      </c>
      <c r="C43" s="144">
        <f>IFERROR(VLOOKUP(A43,'1-Mapa Riscos Estratégicos'!$E$3:$I$91,4,FALSE),0)</f>
        <v>0</v>
      </c>
      <c r="D43" s="144">
        <f>IFERROR(VLOOKUP(A43,'1-Mapa Riscos Estratégicos'!$E$3:$I$91,5,FALSE),0)</f>
        <v>0</v>
      </c>
      <c r="E43" s="145">
        <f>IFERROR(VLOOKUP(A43,'1-Mapa Riscos Estratégicos'!$E$3:$V$91,18,FALSE),0)</f>
        <v>0</v>
      </c>
      <c r="F43" s="144">
        <f>IFERROR(VLOOKUP(E43,'3-Matriz de riscos'!$F$18:$J$21,5,FALSE),0)</f>
        <v>0</v>
      </c>
      <c r="G43" s="145">
        <f>IFERROR(VLOOKUP(F43,'3-Matriz de riscos'!$J$18:$K$21,2,FALSE),)</f>
        <v>0</v>
      </c>
      <c r="H43" s="130" t="s">
        <v>341</v>
      </c>
      <c r="I43" s="129"/>
      <c r="J43" s="129"/>
      <c r="K43" s="130" t="s">
        <v>341</v>
      </c>
      <c r="L43" s="130" t="s">
        <v>341</v>
      </c>
      <c r="M43" s="130" t="s">
        <v>341</v>
      </c>
      <c r="N43" s="130" t="s">
        <v>341</v>
      </c>
      <c r="O43" s="130" t="s">
        <v>341</v>
      </c>
      <c r="P43" s="130" t="s">
        <v>341</v>
      </c>
      <c r="Q43" s="129"/>
      <c r="R43" s="130" t="s">
        <v>341</v>
      </c>
      <c r="S43" s="130" t="s">
        <v>341</v>
      </c>
      <c r="T43" s="130" t="s">
        <v>341</v>
      </c>
      <c r="U43" s="130" t="s">
        <v>341</v>
      </c>
    </row>
    <row r="44" spans="1:21" s="84" customFormat="1" ht="30.75" customHeight="1" thickTop="1" thickBot="1" x14ac:dyDescent="0.25">
      <c r="A44" s="128"/>
      <c r="B44" s="144">
        <f>IFERROR(VLOOKUP(A44,'1-Mapa Riscos Estratégicos'!$E$3:$I$91,3,FALSE),)</f>
        <v>0</v>
      </c>
      <c r="C44" s="144">
        <f>IFERROR(VLOOKUP(A44,'1-Mapa Riscos Estratégicos'!$E$3:$I$91,4,FALSE),0)</f>
        <v>0</v>
      </c>
      <c r="D44" s="144">
        <f>IFERROR(VLOOKUP(A44,'1-Mapa Riscos Estratégicos'!$E$3:$I$91,5,FALSE),0)</f>
        <v>0</v>
      </c>
      <c r="E44" s="145">
        <f>IFERROR(VLOOKUP(A44,'1-Mapa Riscos Estratégicos'!$E$3:$V$91,18,FALSE),0)</f>
        <v>0</v>
      </c>
      <c r="F44" s="144">
        <f>IFERROR(VLOOKUP(E44,'3-Matriz de riscos'!$F$18:$J$21,5,FALSE),0)</f>
        <v>0</v>
      </c>
      <c r="G44" s="145">
        <f>IFERROR(VLOOKUP(F44,'3-Matriz de riscos'!$J$18:$K$21,2,FALSE),)</f>
        <v>0</v>
      </c>
      <c r="H44" s="130" t="s">
        <v>341</v>
      </c>
      <c r="I44" s="129"/>
      <c r="J44" s="129"/>
      <c r="K44" s="130" t="s">
        <v>341</v>
      </c>
      <c r="L44" s="130" t="s">
        <v>341</v>
      </c>
      <c r="M44" s="130" t="s">
        <v>341</v>
      </c>
      <c r="N44" s="130" t="s">
        <v>341</v>
      </c>
      <c r="O44" s="130" t="s">
        <v>341</v>
      </c>
      <c r="P44" s="130" t="s">
        <v>341</v>
      </c>
      <c r="Q44" s="129"/>
      <c r="R44" s="130" t="s">
        <v>341</v>
      </c>
      <c r="S44" s="130" t="s">
        <v>341</v>
      </c>
      <c r="T44" s="130" t="s">
        <v>341</v>
      </c>
      <c r="U44" s="130" t="s">
        <v>341</v>
      </c>
    </row>
    <row r="45" spans="1:21" s="84" customFormat="1" ht="30.75" customHeight="1" thickTop="1" thickBot="1" x14ac:dyDescent="0.25">
      <c r="A45" s="128"/>
      <c r="B45" s="144">
        <f>IFERROR(VLOOKUP(A45,'1-Mapa Riscos Estratégicos'!$E$3:$I$91,3,FALSE),)</f>
        <v>0</v>
      </c>
      <c r="C45" s="144">
        <f>IFERROR(VLOOKUP(A45,'1-Mapa Riscos Estratégicos'!$E$3:$I$91,4,FALSE),0)</f>
        <v>0</v>
      </c>
      <c r="D45" s="144">
        <f>IFERROR(VLOOKUP(A45,'1-Mapa Riscos Estratégicos'!$E$3:$I$91,5,FALSE),0)</f>
        <v>0</v>
      </c>
      <c r="E45" s="145">
        <f>IFERROR(VLOOKUP(A45,'1-Mapa Riscos Estratégicos'!$E$3:$V$91,18,FALSE),0)</f>
        <v>0</v>
      </c>
      <c r="F45" s="144">
        <f>IFERROR(VLOOKUP(E45,'3-Matriz de riscos'!$F$18:$J$21,5,FALSE),0)</f>
        <v>0</v>
      </c>
      <c r="G45" s="145">
        <f>IFERROR(VLOOKUP(F45,'3-Matriz de riscos'!$J$18:$K$21,2,FALSE),)</f>
        <v>0</v>
      </c>
      <c r="H45" s="130" t="s">
        <v>341</v>
      </c>
      <c r="I45" s="129"/>
      <c r="J45" s="129"/>
      <c r="K45" s="130" t="s">
        <v>341</v>
      </c>
      <c r="L45" s="130" t="s">
        <v>341</v>
      </c>
      <c r="M45" s="130" t="s">
        <v>341</v>
      </c>
      <c r="N45" s="130" t="s">
        <v>341</v>
      </c>
      <c r="O45" s="130" t="s">
        <v>341</v>
      </c>
      <c r="P45" s="130" t="s">
        <v>341</v>
      </c>
      <c r="Q45" s="129"/>
      <c r="R45" s="130" t="s">
        <v>341</v>
      </c>
      <c r="S45" s="130" t="s">
        <v>341</v>
      </c>
      <c r="T45" s="130" t="s">
        <v>341</v>
      </c>
      <c r="U45" s="130" t="s">
        <v>341</v>
      </c>
    </row>
    <row r="46" spans="1:21" s="84" customFormat="1" ht="30.75" customHeight="1" thickTop="1" thickBot="1" x14ac:dyDescent="0.25">
      <c r="A46" s="128"/>
      <c r="B46" s="144">
        <f>IFERROR(VLOOKUP(A46,'1-Mapa Riscos Estratégicos'!$E$3:$I$91,3,FALSE),)</f>
        <v>0</v>
      </c>
      <c r="C46" s="144">
        <f>IFERROR(VLOOKUP(A46,'1-Mapa Riscos Estratégicos'!$E$3:$I$91,4,FALSE),0)</f>
        <v>0</v>
      </c>
      <c r="D46" s="144">
        <f>IFERROR(VLOOKUP(A46,'1-Mapa Riscos Estratégicos'!$E$3:$I$91,5,FALSE),0)</f>
        <v>0</v>
      </c>
      <c r="E46" s="145">
        <f>IFERROR(VLOOKUP(A46,'1-Mapa Riscos Estratégicos'!$E$3:$V$91,18,FALSE),0)</f>
        <v>0</v>
      </c>
      <c r="F46" s="144">
        <f>IFERROR(VLOOKUP(E46,'3-Matriz de riscos'!$F$18:$J$21,5,FALSE),0)</f>
        <v>0</v>
      </c>
      <c r="G46" s="145">
        <f>IFERROR(VLOOKUP(F46,'3-Matriz de riscos'!$J$18:$K$21,2,FALSE),)</f>
        <v>0</v>
      </c>
      <c r="H46" s="130" t="s">
        <v>341</v>
      </c>
      <c r="I46" s="129"/>
      <c r="J46" s="129"/>
      <c r="K46" s="130" t="s">
        <v>341</v>
      </c>
      <c r="L46" s="130" t="s">
        <v>341</v>
      </c>
      <c r="M46" s="130" t="s">
        <v>341</v>
      </c>
      <c r="N46" s="130" t="s">
        <v>341</v>
      </c>
      <c r="O46" s="130" t="s">
        <v>341</v>
      </c>
      <c r="P46" s="130" t="s">
        <v>341</v>
      </c>
      <c r="Q46" s="129"/>
      <c r="R46" s="130" t="s">
        <v>341</v>
      </c>
      <c r="S46" s="130" t="s">
        <v>341</v>
      </c>
      <c r="T46" s="130" t="s">
        <v>341</v>
      </c>
      <c r="U46" s="130" t="s">
        <v>341</v>
      </c>
    </row>
    <row r="47" spans="1:21" s="84" customFormat="1" ht="30.75" customHeight="1" thickTop="1" thickBot="1" x14ac:dyDescent="0.25">
      <c r="A47" s="128"/>
      <c r="B47" s="144">
        <f>IFERROR(VLOOKUP(A47,'1-Mapa Riscos Estratégicos'!$E$3:$I$91,3,FALSE),)</f>
        <v>0</v>
      </c>
      <c r="C47" s="144">
        <f>IFERROR(VLOOKUP(A47,'1-Mapa Riscos Estratégicos'!$E$3:$I$91,4,FALSE),0)</f>
        <v>0</v>
      </c>
      <c r="D47" s="144">
        <f>IFERROR(VLOOKUP(A47,'1-Mapa Riscos Estratégicos'!$E$3:$I$91,5,FALSE),0)</f>
        <v>0</v>
      </c>
      <c r="E47" s="145">
        <f>IFERROR(VLOOKUP(A47,'1-Mapa Riscos Estratégicos'!$E$3:$V$91,18,FALSE),0)</f>
        <v>0</v>
      </c>
      <c r="F47" s="144">
        <f>IFERROR(VLOOKUP(E47,'3-Matriz de riscos'!$F$18:$J$21,5,FALSE),0)</f>
        <v>0</v>
      </c>
      <c r="G47" s="145">
        <f>IFERROR(VLOOKUP(F47,'3-Matriz de riscos'!$J$18:$K$21,2,FALSE),)</f>
        <v>0</v>
      </c>
      <c r="H47" s="130" t="s">
        <v>341</v>
      </c>
      <c r="I47" s="129"/>
      <c r="J47" s="129"/>
      <c r="K47" s="130" t="s">
        <v>341</v>
      </c>
      <c r="L47" s="130" t="s">
        <v>341</v>
      </c>
      <c r="M47" s="130" t="s">
        <v>341</v>
      </c>
      <c r="N47" s="130" t="s">
        <v>341</v>
      </c>
      <c r="O47" s="130" t="s">
        <v>341</v>
      </c>
      <c r="P47" s="130" t="s">
        <v>341</v>
      </c>
      <c r="Q47" s="129"/>
      <c r="R47" s="130" t="s">
        <v>341</v>
      </c>
      <c r="S47" s="130" t="s">
        <v>341</v>
      </c>
      <c r="T47" s="130" t="s">
        <v>341</v>
      </c>
      <c r="U47" s="130" t="s">
        <v>341</v>
      </c>
    </row>
    <row r="48" spans="1:21" s="84" customFormat="1" ht="30.75" customHeight="1" thickTop="1" thickBot="1" x14ac:dyDescent="0.25">
      <c r="A48" s="128"/>
      <c r="B48" s="144">
        <f>IFERROR(VLOOKUP(A48,'1-Mapa Riscos Estratégicos'!$E$3:$I$91,3,FALSE),)</f>
        <v>0</v>
      </c>
      <c r="C48" s="144">
        <f>IFERROR(VLOOKUP(A48,'1-Mapa Riscos Estratégicos'!$E$3:$I$91,4,FALSE),0)</f>
        <v>0</v>
      </c>
      <c r="D48" s="144">
        <f>IFERROR(VLOOKUP(A48,'1-Mapa Riscos Estratégicos'!$E$3:$I$91,5,FALSE),0)</f>
        <v>0</v>
      </c>
      <c r="E48" s="145">
        <f>IFERROR(VLOOKUP(A48,'1-Mapa Riscos Estratégicos'!$E$3:$V$91,18,FALSE),0)</f>
        <v>0</v>
      </c>
      <c r="F48" s="144">
        <f>IFERROR(VLOOKUP(E48,'3-Matriz de riscos'!$F$18:$J$21,5,FALSE),0)</f>
        <v>0</v>
      </c>
      <c r="G48" s="145">
        <f>IFERROR(VLOOKUP(F48,'3-Matriz de riscos'!$J$18:$K$21,2,FALSE),)</f>
        <v>0</v>
      </c>
      <c r="H48" s="130" t="s">
        <v>341</v>
      </c>
      <c r="I48" s="129"/>
      <c r="J48" s="129"/>
      <c r="K48" s="130" t="s">
        <v>341</v>
      </c>
      <c r="L48" s="130" t="s">
        <v>341</v>
      </c>
      <c r="M48" s="130" t="s">
        <v>341</v>
      </c>
      <c r="N48" s="130" t="s">
        <v>341</v>
      </c>
      <c r="O48" s="130" t="s">
        <v>341</v>
      </c>
      <c r="P48" s="130" t="s">
        <v>341</v>
      </c>
      <c r="Q48" s="129"/>
      <c r="R48" s="130" t="s">
        <v>341</v>
      </c>
      <c r="S48" s="130" t="s">
        <v>341</v>
      </c>
      <c r="T48" s="130" t="s">
        <v>341</v>
      </c>
      <c r="U48" s="130" t="s">
        <v>341</v>
      </c>
    </row>
    <row r="49" spans="1:21" s="84" customFormat="1" ht="30.75" customHeight="1" thickTop="1" thickBot="1" x14ac:dyDescent="0.25">
      <c r="A49" s="128"/>
      <c r="B49" s="144">
        <f>IFERROR(VLOOKUP(A49,'1-Mapa Riscos Estratégicos'!$E$3:$I$91,3,FALSE),)</f>
        <v>0</v>
      </c>
      <c r="C49" s="144">
        <f>IFERROR(VLOOKUP(A49,'1-Mapa Riscos Estratégicos'!$E$3:$I$91,4,FALSE),0)</f>
        <v>0</v>
      </c>
      <c r="D49" s="144">
        <f>IFERROR(VLOOKUP(A49,'1-Mapa Riscos Estratégicos'!$E$3:$I$91,5,FALSE),0)</f>
        <v>0</v>
      </c>
      <c r="E49" s="145">
        <f>IFERROR(VLOOKUP(A49,'1-Mapa Riscos Estratégicos'!$E$3:$V$91,18,FALSE),0)</f>
        <v>0</v>
      </c>
      <c r="F49" s="144">
        <f>IFERROR(VLOOKUP(E49,'3-Matriz de riscos'!$F$18:$J$21,5,FALSE),0)</f>
        <v>0</v>
      </c>
      <c r="G49" s="145">
        <f>IFERROR(VLOOKUP(F49,'3-Matriz de riscos'!$J$18:$K$21,2,FALSE),)</f>
        <v>0</v>
      </c>
      <c r="H49" s="130" t="s">
        <v>341</v>
      </c>
      <c r="I49" s="129"/>
      <c r="J49" s="129"/>
      <c r="K49" s="130" t="s">
        <v>341</v>
      </c>
      <c r="L49" s="130" t="s">
        <v>341</v>
      </c>
      <c r="M49" s="130" t="s">
        <v>341</v>
      </c>
      <c r="N49" s="130" t="s">
        <v>341</v>
      </c>
      <c r="O49" s="130" t="s">
        <v>341</v>
      </c>
      <c r="P49" s="130" t="s">
        <v>341</v>
      </c>
      <c r="Q49" s="129"/>
      <c r="R49" s="130" t="s">
        <v>341</v>
      </c>
      <c r="S49" s="130" t="s">
        <v>341</v>
      </c>
      <c r="T49" s="130" t="s">
        <v>341</v>
      </c>
      <c r="U49" s="130" t="s">
        <v>341</v>
      </c>
    </row>
    <row r="50" spans="1:21" s="84" customFormat="1" ht="30.75" customHeight="1" thickTop="1" thickBot="1" x14ac:dyDescent="0.25">
      <c r="A50" s="128"/>
      <c r="B50" s="144">
        <f>IFERROR(VLOOKUP(A50,'1-Mapa Riscos Estratégicos'!$E$3:$I$91,3,FALSE),)</f>
        <v>0</v>
      </c>
      <c r="C50" s="144">
        <f>IFERROR(VLOOKUP(A50,'1-Mapa Riscos Estratégicos'!$E$3:$I$91,4,FALSE),0)</f>
        <v>0</v>
      </c>
      <c r="D50" s="144">
        <f>IFERROR(VLOOKUP(A50,'1-Mapa Riscos Estratégicos'!$E$3:$I$91,5,FALSE),0)</f>
        <v>0</v>
      </c>
      <c r="E50" s="145">
        <f>IFERROR(VLOOKUP(A50,'1-Mapa Riscos Estratégicos'!$E$3:$V$91,18,FALSE),0)</f>
        <v>0</v>
      </c>
      <c r="F50" s="144">
        <f>IFERROR(VLOOKUP(E50,'3-Matriz de riscos'!$F$18:$J$21,5,FALSE),0)</f>
        <v>0</v>
      </c>
      <c r="G50" s="145">
        <f>IFERROR(VLOOKUP(F50,'3-Matriz de riscos'!$J$18:$K$21,2,FALSE),)</f>
        <v>0</v>
      </c>
      <c r="H50" s="130" t="s">
        <v>341</v>
      </c>
      <c r="I50" s="129"/>
      <c r="J50" s="129"/>
      <c r="K50" s="130" t="s">
        <v>341</v>
      </c>
      <c r="L50" s="130" t="s">
        <v>341</v>
      </c>
      <c r="M50" s="130" t="s">
        <v>341</v>
      </c>
      <c r="N50" s="130" t="s">
        <v>341</v>
      </c>
      <c r="O50" s="130" t="s">
        <v>341</v>
      </c>
      <c r="P50" s="130" t="s">
        <v>341</v>
      </c>
      <c r="Q50" s="129"/>
      <c r="R50" s="130" t="s">
        <v>341</v>
      </c>
      <c r="S50" s="130" t="s">
        <v>341</v>
      </c>
      <c r="T50" s="130" t="s">
        <v>341</v>
      </c>
      <c r="U50" s="130" t="s">
        <v>341</v>
      </c>
    </row>
    <row r="51" spans="1:21" s="84" customFormat="1" ht="30.75" customHeight="1" thickTop="1" thickBot="1" x14ac:dyDescent="0.25">
      <c r="A51" s="128"/>
      <c r="B51" s="144">
        <f>IFERROR(VLOOKUP(A51,'1-Mapa Riscos Estratégicos'!$E$3:$I$91,3,FALSE),)</f>
        <v>0</v>
      </c>
      <c r="C51" s="144">
        <f>IFERROR(VLOOKUP(A51,'1-Mapa Riscos Estratégicos'!$E$3:$I$91,4,FALSE),0)</f>
        <v>0</v>
      </c>
      <c r="D51" s="144">
        <f>IFERROR(VLOOKUP(A51,'1-Mapa Riscos Estratégicos'!$E$3:$I$91,5,FALSE),0)</f>
        <v>0</v>
      </c>
      <c r="E51" s="145">
        <f>IFERROR(VLOOKUP(A51,'1-Mapa Riscos Estratégicos'!$E$3:$V$91,18,FALSE),0)</f>
        <v>0</v>
      </c>
      <c r="F51" s="144">
        <f>IFERROR(VLOOKUP(E51,'3-Matriz de riscos'!$F$18:$J$21,5,FALSE),0)</f>
        <v>0</v>
      </c>
      <c r="G51" s="145">
        <f>IFERROR(VLOOKUP(F51,'3-Matriz de riscos'!$J$18:$K$21,2,FALSE),)</f>
        <v>0</v>
      </c>
      <c r="H51" s="130" t="s">
        <v>341</v>
      </c>
      <c r="I51" s="129"/>
      <c r="J51" s="129"/>
      <c r="K51" s="130" t="s">
        <v>341</v>
      </c>
      <c r="L51" s="130" t="s">
        <v>341</v>
      </c>
      <c r="M51" s="130" t="s">
        <v>341</v>
      </c>
      <c r="N51" s="130" t="s">
        <v>341</v>
      </c>
      <c r="O51" s="130" t="s">
        <v>341</v>
      </c>
      <c r="P51" s="130" t="s">
        <v>341</v>
      </c>
      <c r="Q51" s="129"/>
      <c r="R51" s="130" t="s">
        <v>341</v>
      </c>
      <c r="S51" s="130" t="s">
        <v>341</v>
      </c>
      <c r="T51" s="130" t="s">
        <v>341</v>
      </c>
      <c r="U51" s="130" t="s">
        <v>341</v>
      </c>
    </row>
    <row r="52" spans="1:21" s="84" customFormat="1" ht="30.75" customHeight="1" thickTop="1" thickBot="1" x14ac:dyDescent="0.25">
      <c r="A52" s="128"/>
      <c r="B52" s="144">
        <f>IFERROR(VLOOKUP(A52,'1-Mapa Riscos Estratégicos'!$E$3:$I$91,3,FALSE),)</f>
        <v>0</v>
      </c>
      <c r="C52" s="144">
        <f>IFERROR(VLOOKUP(A52,'1-Mapa Riscos Estratégicos'!$E$3:$I$91,4,FALSE),0)</f>
        <v>0</v>
      </c>
      <c r="D52" s="144">
        <f>IFERROR(VLOOKUP(A52,'1-Mapa Riscos Estratégicos'!$E$3:$I$91,5,FALSE),0)</f>
        <v>0</v>
      </c>
      <c r="E52" s="145">
        <f>IFERROR(VLOOKUP(A52,'1-Mapa Riscos Estratégicos'!$E$3:$V$91,18,FALSE),0)</f>
        <v>0</v>
      </c>
      <c r="F52" s="144">
        <f>IFERROR(VLOOKUP(E52,'3-Matriz de riscos'!$F$18:$J$21,5,FALSE),0)</f>
        <v>0</v>
      </c>
      <c r="G52" s="145">
        <f>IFERROR(VLOOKUP(F52,'3-Matriz de riscos'!$J$18:$K$21,2,FALSE),)</f>
        <v>0</v>
      </c>
      <c r="H52" s="130" t="s">
        <v>341</v>
      </c>
      <c r="I52" s="129"/>
      <c r="J52" s="129"/>
      <c r="K52" s="130" t="s">
        <v>341</v>
      </c>
      <c r="L52" s="130" t="s">
        <v>341</v>
      </c>
      <c r="M52" s="130" t="s">
        <v>341</v>
      </c>
      <c r="N52" s="130" t="s">
        <v>341</v>
      </c>
      <c r="O52" s="130" t="s">
        <v>341</v>
      </c>
      <c r="P52" s="130" t="s">
        <v>341</v>
      </c>
      <c r="Q52" s="129"/>
      <c r="R52" s="130" t="s">
        <v>341</v>
      </c>
      <c r="S52" s="130" t="s">
        <v>341</v>
      </c>
      <c r="T52" s="130" t="s">
        <v>341</v>
      </c>
      <c r="U52" s="130" t="s">
        <v>341</v>
      </c>
    </row>
    <row r="53" spans="1:21" s="84" customFormat="1" ht="30.75" customHeight="1" thickTop="1" thickBot="1" x14ac:dyDescent="0.25">
      <c r="A53" s="128"/>
      <c r="B53" s="144">
        <f>IFERROR(VLOOKUP(A53,'1-Mapa Riscos Estratégicos'!$E$3:$I$91,3,FALSE),)</f>
        <v>0</v>
      </c>
      <c r="C53" s="144">
        <f>IFERROR(VLOOKUP(A53,'1-Mapa Riscos Estratégicos'!$E$3:$I$91,4,FALSE),0)</f>
        <v>0</v>
      </c>
      <c r="D53" s="144">
        <f>IFERROR(VLOOKUP(A53,'1-Mapa Riscos Estratégicos'!$E$3:$I$91,5,FALSE),0)</f>
        <v>0</v>
      </c>
      <c r="E53" s="145">
        <f>IFERROR(VLOOKUP(A53,'1-Mapa Riscos Estratégicos'!$E$3:$V$91,18,FALSE),0)</f>
        <v>0</v>
      </c>
      <c r="F53" s="144">
        <f>IFERROR(VLOOKUP(E53,'3-Matriz de riscos'!$F$18:$J$21,5,FALSE),0)</f>
        <v>0</v>
      </c>
      <c r="G53" s="145">
        <f>IFERROR(VLOOKUP(F53,'3-Matriz de riscos'!$J$18:$K$21,2,FALSE),)</f>
        <v>0</v>
      </c>
      <c r="H53" s="130" t="s">
        <v>341</v>
      </c>
      <c r="I53" s="129"/>
      <c r="J53" s="129"/>
      <c r="K53" s="130" t="s">
        <v>341</v>
      </c>
      <c r="L53" s="130" t="s">
        <v>341</v>
      </c>
      <c r="M53" s="130" t="s">
        <v>341</v>
      </c>
      <c r="N53" s="130" t="s">
        <v>341</v>
      </c>
      <c r="O53" s="130" t="s">
        <v>341</v>
      </c>
      <c r="P53" s="130" t="s">
        <v>341</v>
      </c>
      <c r="Q53" s="129"/>
      <c r="R53" s="130" t="s">
        <v>341</v>
      </c>
      <c r="S53" s="130" t="s">
        <v>341</v>
      </c>
      <c r="T53" s="130" t="s">
        <v>341</v>
      </c>
      <c r="U53" s="130" t="s">
        <v>341</v>
      </c>
    </row>
    <row r="54" spans="1:21" s="84" customFormat="1" ht="30.75" customHeight="1" thickTop="1" thickBot="1" x14ac:dyDescent="0.25">
      <c r="A54" s="128"/>
      <c r="B54" s="144">
        <f>IFERROR(VLOOKUP(A54,'1-Mapa Riscos Estratégicos'!$E$3:$I$91,3,FALSE),)</f>
        <v>0</v>
      </c>
      <c r="C54" s="144">
        <f>IFERROR(VLOOKUP(A54,'1-Mapa Riscos Estratégicos'!$E$3:$I$91,4,FALSE),0)</f>
        <v>0</v>
      </c>
      <c r="D54" s="144">
        <f>IFERROR(VLOOKUP(A54,'1-Mapa Riscos Estratégicos'!$E$3:$I$91,5,FALSE),0)</f>
        <v>0</v>
      </c>
      <c r="E54" s="145">
        <f>IFERROR(VLOOKUP(A54,'1-Mapa Riscos Estratégicos'!$E$3:$V$91,18,FALSE),0)</f>
        <v>0</v>
      </c>
      <c r="F54" s="144">
        <f>IFERROR(VLOOKUP(E54,'3-Matriz de riscos'!$F$18:$J$21,5,FALSE),0)</f>
        <v>0</v>
      </c>
      <c r="G54" s="145">
        <f>IFERROR(VLOOKUP(F54,'3-Matriz de riscos'!$J$18:$K$21,2,FALSE),)</f>
        <v>0</v>
      </c>
      <c r="H54" s="130" t="s">
        <v>341</v>
      </c>
      <c r="I54" s="129"/>
      <c r="J54" s="129"/>
      <c r="K54" s="130" t="s">
        <v>341</v>
      </c>
      <c r="L54" s="130" t="s">
        <v>341</v>
      </c>
      <c r="M54" s="130" t="s">
        <v>341</v>
      </c>
      <c r="N54" s="130" t="s">
        <v>341</v>
      </c>
      <c r="O54" s="130" t="s">
        <v>341</v>
      </c>
      <c r="P54" s="130" t="s">
        <v>341</v>
      </c>
      <c r="Q54" s="129"/>
      <c r="R54" s="130" t="s">
        <v>341</v>
      </c>
      <c r="S54" s="130" t="s">
        <v>341</v>
      </c>
      <c r="T54" s="130" t="s">
        <v>341</v>
      </c>
      <c r="U54" s="130" t="s">
        <v>341</v>
      </c>
    </row>
    <row r="55" spans="1:21" s="84" customFormat="1" ht="30.75" customHeight="1" thickTop="1" thickBot="1" x14ac:dyDescent="0.25">
      <c r="A55" s="128"/>
      <c r="B55" s="144">
        <f>IFERROR(VLOOKUP(A55,'1-Mapa Riscos Estratégicos'!$E$3:$I$91,3,FALSE),)</f>
        <v>0</v>
      </c>
      <c r="C55" s="144">
        <f>IFERROR(VLOOKUP(A55,'1-Mapa Riscos Estratégicos'!$E$3:$I$91,4,FALSE),0)</f>
        <v>0</v>
      </c>
      <c r="D55" s="144">
        <f>IFERROR(VLOOKUP(A55,'1-Mapa Riscos Estratégicos'!$E$3:$I$91,5,FALSE),0)</f>
        <v>0</v>
      </c>
      <c r="E55" s="145">
        <f>IFERROR(VLOOKUP(A55,'1-Mapa Riscos Estratégicos'!$E$3:$V$91,18,FALSE),0)</f>
        <v>0</v>
      </c>
      <c r="F55" s="144">
        <f>IFERROR(VLOOKUP(E55,'3-Matriz de riscos'!$F$18:$J$21,5,FALSE),0)</f>
        <v>0</v>
      </c>
      <c r="G55" s="145">
        <f>IFERROR(VLOOKUP(F55,'3-Matriz de riscos'!$J$18:$K$21,2,FALSE),)</f>
        <v>0</v>
      </c>
      <c r="H55" s="130" t="s">
        <v>341</v>
      </c>
      <c r="I55" s="129"/>
      <c r="J55" s="129"/>
      <c r="K55" s="130" t="s">
        <v>341</v>
      </c>
      <c r="L55" s="130" t="s">
        <v>341</v>
      </c>
      <c r="M55" s="130" t="s">
        <v>341</v>
      </c>
      <c r="N55" s="130" t="s">
        <v>341</v>
      </c>
      <c r="O55" s="130" t="s">
        <v>341</v>
      </c>
      <c r="P55" s="130" t="s">
        <v>341</v>
      </c>
      <c r="Q55" s="129"/>
      <c r="R55" s="130" t="s">
        <v>341</v>
      </c>
      <c r="S55" s="130" t="s">
        <v>341</v>
      </c>
      <c r="T55" s="130" t="s">
        <v>341</v>
      </c>
      <c r="U55" s="130" t="s">
        <v>341</v>
      </c>
    </row>
    <row r="56" spans="1:21" s="84" customFormat="1" ht="30.75" customHeight="1" thickTop="1" thickBot="1" x14ac:dyDescent="0.25">
      <c r="A56" s="128"/>
      <c r="B56" s="144">
        <f>IFERROR(VLOOKUP(A56,'1-Mapa Riscos Estratégicos'!$E$3:$I$91,3,FALSE),)</f>
        <v>0</v>
      </c>
      <c r="C56" s="144">
        <f>IFERROR(VLOOKUP(A56,'1-Mapa Riscos Estratégicos'!$E$3:$I$91,4,FALSE),0)</f>
        <v>0</v>
      </c>
      <c r="D56" s="144">
        <f>IFERROR(VLOOKUP(A56,'1-Mapa Riscos Estratégicos'!$E$3:$I$91,5,FALSE),0)</f>
        <v>0</v>
      </c>
      <c r="E56" s="145">
        <f>IFERROR(VLOOKUP(A56,'1-Mapa Riscos Estratégicos'!$E$3:$V$91,18,FALSE),0)</f>
        <v>0</v>
      </c>
      <c r="F56" s="144">
        <f>IFERROR(VLOOKUP(E56,'3-Matriz de riscos'!$F$18:$J$21,5,FALSE),0)</f>
        <v>0</v>
      </c>
      <c r="G56" s="145">
        <f>IFERROR(VLOOKUP(F56,'3-Matriz de riscos'!$J$18:$K$21,2,FALSE),)</f>
        <v>0</v>
      </c>
      <c r="H56" s="130" t="s">
        <v>341</v>
      </c>
      <c r="I56" s="129"/>
      <c r="J56" s="129"/>
      <c r="K56" s="130" t="s">
        <v>341</v>
      </c>
      <c r="L56" s="130" t="s">
        <v>341</v>
      </c>
      <c r="M56" s="130" t="s">
        <v>341</v>
      </c>
      <c r="N56" s="130" t="s">
        <v>341</v>
      </c>
      <c r="O56" s="130" t="s">
        <v>341</v>
      </c>
      <c r="P56" s="130" t="s">
        <v>341</v>
      </c>
      <c r="Q56" s="129"/>
      <c r="R56" s="130" t="s">
        <v>341</v>
      </c>
      <c r="S56" s="130" t="s">
        <v>341</v>
      </c>
      <c r="T56" s="130" t="s">
        <v>341</v>
      </c>
      <c r="U56" s="130" t="s">
        <v>341</v>
      </c>
    </row>
    <row r="57" spans="1:21" s="84" customFormat="1" ht="30.75" customHeight="1" thickTop="1" thickBot="1" x14ac:dyDescent="0.25">
      <c r="A57" s="128"/>
      <c r="B57" s="144">
        <f>IFERROR(VLOOKUP(A57,'1-Mapa Riscos Estratégicos'!$E$3:$I$91,3,FALSE),)</f>
        <v>0</v>
      </c>
      <c r="C57" s="144">
        <f>IFERROR(VLOOKUP(A57,'1-Mapa Riscos Estratégicos'!$E$3:$I$91,4,FALSE),0)</f>
        <v>0</v>
      </c>
      <c r="D57" s="144">
        <f>IFERROR(VLOOKUP(A57,'1-Mapa Riscos Estratégicos'!$E$3:$I$91,5,FALSE),0)</f>
        <v>0</v>
      </c>
      <c r="E57" s="145">
        <f>IFERROR(VLOOKUP(A57,'1-Mapa Riscos Estratégicos'!$E$3:$V$91,18,FALSE),0)</f>
        <v>0</v>
      </c>
      <c r="F57" s="144">
        <f>IFERROR(VLOOKUP(E57,'3-Matriz de riscos'!$F$18:$J$21,5,FALSE),0)</f>
        <v>0</v>
      </c>
      <c r="G57" s="145">
        <f>IFERROR(VLOOKUP(F57,'3-Matriz de riscos'!$J$18:$K$21,2,FALSE),)</f>
        <v>0</v>
      </c>
      <c r="H57" s="130" t="s">
        <v>341</v>
      </c>
      <c r="I57" s="129"/>
      <c r="J57" s="129"/>
      <c r="K57" s="130" t="s">
        <v>341</v>
      </c>
      <c r="L57" s="130" t="s">
        <v>341</v>
      </c>
      <c r="M57" s="130" t="s">
        <v>341</v>
      </c>
      <c r="N57" s="130" t="s">
        <v>341</v>
      </c>
      <c r="O57" s="130" t="s">
        <v>341</v>
      </c>
      <c r="P57" s="130" t="s">
        <v>341</v>
      </c>
      <c r="Q57" s="129"/>
      <c r="R57" s="130" t="s">
        <v>341</v>
      </c>
      <c r="S57" s="130" t="s">
        <v>341</v>
      </c>
      <c r="T57" s="130" t="s">
        <v>341</v>
      </c>
      <c r="U57" s="130" t="s">
        <v>341</v>
      </c>
    </row>
    <row r="58" spans="1:21" s="84" customFormat="1" ht="30.75" customHeight="1" thickTop="1" thickBot="1" x14ac:dyDescent="0.25">
      <c r="A58" s="128"/>
      <c r="B58" s="144">
        <f>IFERROR(VLOOKUP(A58,'1-Mapa Riscos Estratégicos'!$E$3:$I$91,3,FALSE),)</f>
        <v>0</v>
      </c>
      <c r="C58" s="144">
        <f>IFERROR(VLOOKUP(A58,'1-Mapa Riscos Estratégicos'!$E$3:$I$91,4,FALSE),0)</f>
        <v>0</v>
      </c>
      <c r="D58" s="144">
        <f>IFERROR(VLOOKUP(A58,'1-Mapa Riscos Estratégicos'!$E$3:$I$91,5,FALSE),0)</f>
        <v>0</v>
      </c>
      <c r="E58" s="145">
        <f>IFERROR(VLOOKUP(A58,'1-Mapa Riscos Estratégicos'!$E$3:$V$91,18,FALSE),0)</f>
        <v>0</v>
      </c>
      <c r="F58" s="144">
        <f>IFERROR(VLOOKUP(E58,'3-Matriz de riscos'!$F$18:$J$21,5,FALSE),0)</f>
        <v>0</v>
      </c>
      <c r="G58" s="145">
        <f>IFERROR(VLOOKUP(F58,'3-Matriz de riscos'!$J$18:$K$21,2,FALSE),)</f>
        <v>0</v>
      </c>
      <c r="H58" s="130" t="s">
        <v>341</v>
      </c>
      <c r="I58" s="129"/>
      <c r="J58" s="129"/>
      <c r="K58" s="130" t="s">
        <v>341</v>
      </c>
      <c r="L58" s="130" t="s">
        <v>341</v>
      </c>
      <c r="M58" s="130" t="s">
        <v>341</v>
      </c>
      <c r="N58" s="130" t="s">
        <v>341</v>
      </c>
      <c r="O58" s="130" t="s">
        <v>341</v>
      </c>
      <c r="P58" s="130" t="s">
        <v>341</v>
      </c>
      <c r="Q58" s="129"/>
      <c r="R58" s="130" t="s">
        <v>341</v>
      </c>
      <c r="S58" s="130" t="s">
        <v>341</v>
      </c>
      <c r="T58" s="130" t="s">
        <v>341</v>
      </c>
      <c r="U58" s="130" t="s">
        <v>341</v>
      </c>
    </row>
    <row r="59" spans="1:21" s="84" customFormat="1" ht="30.75" customHeight="1" thickTop="1" thickBot="1" x14ac:dyDescent="0.25">
      <c r="A59" s="128"/>
      <c r="B59" s="144">
        <f>IFERROR(VLOOKUP(A59,'1-Mapa Riscos Estratégicos'!$E$3:$I$91,3,FALSE),)</f>
        <v>0</v>
      </c>
      <c r="C59" s="144">
        <f>IFERROR(VLOOKUP(A59,'1-Mapa Riscos Estratégicos'!$E$3:$I$91,4,FALSE),0)</f>
        <v>0</v>
      </c>
      <c r="D59" s="144">
        <f>IFERROR(VLOOKUP(A59,'1-Mapa Riscos Estratégicos'!$E$3:$I$91,5,FALSE),0)</f>
        <v>0</v>
      </c>
      <c r="E59" s="145">
        <f>IFERROR(VLOOKUP(A59,'1-Mapa Riscos Estratégicos'!$E$3:$V$91,18,FALSE),0)</f>
        <v>0</v>
      </c>
      <c r="F59" s="144">
        <f>IFERROR(VLOOKUP(E59,'3-Matriz de riscos'!$F$18:$J$21,5,FALSE),0)</f>
        <v>0</v>
      </c>
      <c r="G59" s="145">
        <f>IFERROR(VLOOKUP(F59,'3-Matriz de riscos'!$J$18:$K$21,2,FALSE),)</f>
        <v>0</v>
      </c>
      <c r="H59" s="130" t="s">
        <v>341</v>
      </c>
      <c r="I59" s="129"/>
      <c r="J59" s="129"/>
      <c r="K59" s="130" t="s">
        <v>341</v>
      </c>
      <c r="L59" s="130" t="s">
        <v>341</v>
      </c>
      <c r="M59" s="130" t="s">
        <v>341</v>
      </c>
      <c r="N59" s="130" t="s">
        <v>341</v>
      </c>
      <c r="O59" s="130" t="s">
        <v>341</v>
      </c>
      <c r="P59" s="130" t="s">
        <v>341</v>
      </c>
      <c r="Q59" s="129"/>
      <c r="R59" s="130" t="s">
        <v>341</v>
      </c>
      <c r="S59" s="130" t="s">
        <v>341</v>
      </c>
      <c r="T59" s="130" t="s">
        <v>341</v>
      </c>
      <c r="U59" s="130" t="s">
        <v>341</v>
      </c>
    </row>
    <row r="60" spans="1:21" s="84" customFormat="1" ht="30.75" customHeight="1" thickTop="1" thickBot="1" x14ac:dyDescent="0.25">
      <c r="A60" s="128"/>
      <c r="B60" s="144">
        <f>IFERROR(VLOOKUP(A60,'1-Mapa Riscos Estratégicos'!$E$3:$I$91,3,FALSE),)</f>
        <v>0</v>
      </c>
      <c r="C60" s="144">
        <f>IFERROR(VLOOKUP(A60,'1-Mapa Riscos Estratégicos'!$E$3:$I$91,4,FALSE),0)</f>
        <v>0</v>
      </c>
      <c r="D60" s="144">
        <f>IFERROR(VLOOKUP(A60,'1-Mapa Riscos Estratégicos'!$E$3:$I$91,5,FALSE),0)</f>
        <v>0</v>
      </c>
      <c r="E60" s="145">
        <f>IFERROR(VLOOKUP(A60,'1-Mapa Riscos Estratégicos'!$E$3:$V$91,18,FALSE),0)</f>
        <v>0</v>
      </c>
      <c r="F60" s="144">
        <f>IFERROR(VLOOKUP(E60,'3-Matriz de riscos'!$F$18:$J$21,5,FALSE),0)</f>
        <v>0</v>
      </c>
      <c r="G60" s="145">
        <f>IFERROR(VLOOKUP(F60,'3-Matriz de riscos'!$J$18:$K$21,2,FALSE),)</f>
        <v>0</v>
      </c>
      <c r="H60" s="130" t="s">
        <v>341</v>
      </c>
      <c r="I60" s="129"/>
      <c r="J60" s="129"/>
      <c r="K60" s="130" t="s">
        <v>341</v>
      </c>
      <c r="L60" s="130" t="s">
        <v>341</v>
      </c>
      <c r="M60" s="130" t="s">
        <v>341</v>
      </c>
      <c r="N60" s="130" t="s">
        <v>341</v>
      </c>
      <c r="O60" s="130" t="s">
        <v>341</v>
      </c>
      <c r="P60" s="130" t="s">
        <v>341</v>
      </c>
      <c r="Q60" s="129"/>
      <c r="R60" s="130" t="s">
        <v>341</v>
      </c>
      <c r="S60" s="130" t="s">
        <v>341</v>
      </c>
      <c r="T60" s="130" t="s">
        <v>341</v>
      </c>
      <c r="U60" s="130" t="s">
        <v>341</v>
      </c>
    </row>
    <row r="61" spans="1:21" s="84" customFormat="1" ht="30.75" customHeight="1" thickTop="1" thickBot="1" x14ac:dyDescent="0.25">
      <c r="A61" s="128"/>
      <c r="B61" s="144">
        <f>IFERROR(VLOOKUP(A61,'1-Mapa Riscos Estratégicos'!$E$3:$I$91,3,FALSE),)</f>
        <v>0</v>
      </c>
      <c r="C61" s="144">
        <f>IFERROR(VLOOKUP(A61,'1-Mapa Riscos Estratégicos'!$E$3:$I$91,4,FALSE),0)</f>
        <v>0</v>
      </c>
      <c r="D61" s="144">
        <f>IFERROR(VLOOKUP(A61,'1-Mapa Riscos Estratégicos'!$E$3:$I$91,5,FALSE),0)</f>
        <v>0</v>
      </c>
      <c r="E61" s="145">
        <f>IFERROR(VLOOKUP(A61,'1-Mapa Riscos Estratégicos'!$E$3:$V$91,18,FALSE),0)</f>
        <v>0</v>
      </c>
      <c r="F61" s="144">
        <f>IFERROR(VLOOKUP(E61,'3-Matriz de riscos'!$F$18:$J$21,5,FALSE),0)</f>
        <v>0</v>
      </c>
      <c r="G61" s="145">
        <f>IFERROR(VLOOKUP(F61,'3-Matriz de riscos'!$J$18:$K$21,2,FALSE),)</f>
        <v>0</v>
      </c>
      <c r="H61" s="130" t="s">
        <v>341</v>
      </c>
      <c r="I61" s="129"/>
      <c r="J61" s="129"/>
      <c r="K61" s="130" t="s">
        <v>341</v>
      </c>
      <c r="L61" s="130" t="s">
        <v>341</v>
      </c>
      <c r="M61" s="130" t="s">
        <v>341</v>
      </c>
      <c r="N61" s="130" t="s">
        <v>341</v>
      </c>
      <c r="O61" s="130" t="s">
        <v>341</v>
      </c>
      <c r="P61" s="130" t="s">
        <v>341</v>
      </c>
      <c r="Q61" s="129"/>
      <c r="R61" s="130" t="s">
        <v>341</v>
      </c>
      <c r="S61" s="130" t="s">
        <v>341</v>
      </c>
      <c r="T61" s="130" t="s">
        <v>341</v>
      </c>
      <c r="U61" s="130" t="s">
        <v>341</v>
      </c>
    </row>
    <row r="62" spans="1:21" s="84" customFormat="1" ht="30.75" customHeight="1" thickTop="1" thickBot="1" x14ac:dyDescent="0.25">
      <c r="A62" s="128"/>
      <c r="B62" s="144">
        <f>IFERROR(VLOOKUP(A62,'1-Mapa Riscos Estratégicos'!$E$3:$I$91,3,FALSE),)</f>
        <v>0</v>
      </c>
      <c r="C62" s="144">
        <f>IFERROR(VLOOKUP(A62,'1-Mapa Riscos Estratégicos'!$E$3:$I$91,4,FALSE),0)</f>
        <v>0</v>
      </c>
      <c r="D62" s="144">
        <f>IFERROR(VLOOKUP(A62,'1-Mapa Riscos Estratégicos'!$E$3:$I$91,5,FALSE),0)</f>
        <v>0</v>
      </c>
      <c r="E62" s="145">
        <f>IFERROR(VLOOKUP(A62,'1-Mapa Riscos Estratégicos'!$E$3:$V$91,18,FALSE),0)</f>
        <v>0</v>
      </c>
      <c r="F62" s="144">
        <f>IFERROR(VLOOKUP(E62,'3-Matriz de riscos'!$F$18:$J$21,5,FALSE),0)</f>
        <v>0</v>
      </c>
      <c r="G62" s="145">
        <f>IFERROR(VLOOKUP(F62,'3-Matriz de riscos'!$J$18:$K$21,2,FALSE),)</f>
        <v>0</v>
      </c>
      <c r="H62" s="130" t="s">
        <v>341</v>
      </c>
      <c r="I62" s="129"/>
      <c r="J62" s="129"/>
      <c r="K62" s="130" t="s">
        <v>341</v>
      </c>
      <c r="L62" s="130" t="s">
        <v>341</v>
      </c>
      <c r="M62" s="130" t="s">
        <v>341</v>
      </c>
      <c r="N62" s="130" t="s">
        <v>341</v>
      </c>
      <c r="O62" s="130" t="s">
        <v>341</v>
      </c>
      <c r="P62" s="130" t="s">
        <v>341</v>
      </c>
      <c r="Q62" s="129"/>
      <c r="R62" s="130" t="s">
        <v>341</v>
      </c>
      <c r="S62" s="130" t="s">
        <v>341</v>
      </c>
      <c r="T62" s="130" t="s">
        <v>341</v>
      </c>
      <c r="U62" s="130" t="s">
        <v>341</v>
      </c>
    </row>
    <row r="63" spans="1:21" s="84" customFormat="1" ht="30.75" customHeight="1" thickTop="1" thickBot="1" x14ac:dyDescent="0.25">
      <c r="A63" s="128"/>
      <c r="B63" s="144">
        <f>IFERROR(VLOOKUP(A63,'1-Mapa Riscos Estratégicos'!$E$3:$I$91,3,FALSE),)</f>
        <v>0</v>
      </c>
      <c r="C63" s="144">
        <f>IFERROR(VLOOKUP(A63,'1-Mapa Riscos Estratégicos'!$E$3:$I$91,4,FALSE),0)</f>
        <v>0</v>
      </c>
      <c r="D63" s="144">
        <f>IFERROR(VLOOKUP(A63,'1-Mapa Riscos Estratégicos'!$E$3:$I$91,5,FALSE),0)</f>
        <v>0</v>
      </c>
      <c r="E63" s="145">
        <f>IFERROR(VLOOKUP(A63,'1-Mapa Riscos Estratégicos'!$E$3:$V$91,18,FALSE),0)</f>
        <v>0</v>
      </c>
      <c r="F63" s="144">
        <f>IFERROR(VLOOKUP(E63,'3-Matriz de riscos'!$F$18:$J$21,5,FALSE),0)</f>
        <v>0</v>
      </c>
      <c r="G63" s="145">
        <f>IFERROR(VLOOKUP(F63,'3-Matriz de riscos'!$J$18:$K$21,2,FALSE),)</f>
        <v>0</v>
      </c>
      <c r="H63" s="130" t="s">
        <v>341</v>
      </c>
      <c r="I63" s="129"/>
      <c r="J63" s="129"/>
      <c r="K63" s="130" t="s">
        <v>341</v>
      </c>
      <c r="L63" s="130" t="s">
        <v>341</v>
      </c>
      <c r="M63" s="130" t="s">
        <v>341</v>
      </c>
      <c r="N63" s="130" t="s">
        <v>341</v>
      </c>
      <c r="O63" s="130" t="s">
        <v>341</v>
      </c>
      <c r="P63" s="130" t="s">
        <v>341</v>
      </c>
      <c r="Q63" s="129"/>
      <c r="R63" s="130" t="s">
        <v>341</v>
      </c>
      <c r="S63" s="130" t="s">
        <v>341</v>
      </c>
      <c r="T63" s="130" t="s">
        <v>341</v>
      </c>
      <c r="U63" s="130" t="s">
        <v>341</v>
      </c>
    </row>
    <row r="64" spans="1:21" s="84" customFormat="1" ht="30.75" customHeight="1" thickTop="1" thickBot="1" x14ac:dyDescent="0.25">
      <c r="A64" s="128"/>
      <c r="B64" s="144">
        <f>IFERROR(VLOOKUP(A64,'1-Mapa Riscos Estratégicos'!$E$3:$I$91,3,FALSE),)</f>
        <v>0</v>
      </c>
      <c r="C64" s="144">
        <f>IFERROR(VLOOKUP(A64,'1-Mapa Riscos Estratégicos'!$E$3:$I$91,4,FALSE),0)</f>
        <v>0</v>
      </c>
      <c r="D64" s="144">
        <f>IFERROR(VLOOKUP(A64,'1-Mapa Riscos Estratégicos'!$E$3:$I$91,5,FALSE),0)</f>
        <v>0</v>
      </c>
      <c r="E64" s="145">
        <f>IFERROR(VLOOKUP(A64,'1-Mapa Riscos Estratégicos'!$E$3:$V$91,18,FALSE),0)</f>
        <v>0</v>
      </c>
      <c r="F64" s="144">
        <f>IFERROR(VLOOKUP(E64,'3-Matriz de riscos'!$F$18:$J$21,5,FALSE),0)</f>
        <v>0</v>
      </c>
      <c r="G64" s="145">
        <f>IFERROR(VLOOKUP(F64,'3-Matriz de riscos'!$J$18:$K$21,2,FALSE),)</f>
        <v>0</v>
      </c>
      <c r="H64" s="130" t="s">
        <v>341</v>
      </c>
      <c r="I64" s="129"/>
      <c r="J64" s="129"/>
      <c r="K64" s="130" t="s">
        <v>341</v>
      </c>
      <c r="L64" s="130" t="s">
        <v>341</v>
      </c>
      <c r="M64" s="130" t="s">
        <v>341</v>
      </c>
      <c r="N64" s="130" t="s">
        <v>341</v>
      </c>
      <c r="O64" s="130" t="s">
        <v>341</v>
      </c>
      <c r="P64" s="130" t="s">
        <v>341</v>
      </c>
      <c r="Q64" s="129"/>
      <c r="R64" s="130" t="s">
        <v>341</v>
      </c>
      <c r="S64" s="130" t="s">
        <v>341</v>
      </c>
      <c r="T64" s="130" t="s">
        <v>341</v>
      </c>
      <c r="U64" s="130" t="s">
        <v>341</v>
      </c>
    </row>
    <row r="65" spans="1:21" s="84" customFormat="1" ht="30.75" customHeight="1" thickTop="1" thickBot="1" x14ac:dyDescent="0.25">
      <c r="A65" s="128"/>
      <c r="B65" s="144">
        <f>IFERROR(VLOOKUP(A65,'1-Mapa Riscos Estratégicos'!$E$3:$I$91,3,FALSE),)</f>
        <v>0</v>
      </c>
      <c r="C65" s="144">
        <f>IFERROR(VLOOKUP(A65,'1-Mapa Riscos Estratégicos'!$E$3:$I$91,4,FALSE),0)</f>
        <v>0</v>
      </c>
      <c r="D65" s="144">
        <f>IFERROR(VLOOKUP(A65,'1-Mapa Riscos Estratégicos'!$E$3:$I$91,5,FALSE),0)</f>
        <v>0</v>
      </c>
      <c r="E65" s="145">
        <f>IFERROR(VLOOKUP(A65,'1-Mapa Riscos Estratégicos'!$E$3:$V$91,18,FALSE),0)</f>
        <v>0</v>
      </c>
      <c r="F65" s="144">
        <f>IFERROR(VLOOKUP(E65,'3-Matriz de riscos'!$F$18:$J$21,5,FALSE),0)</f>
        <v>0</v>
      </c>
      <c r="G65" s="145">
        <f>IFERROR(VLOOKUP(F65,'3-Matriz de riscos'!$J$18:$K$21,2,FALSE),)</f>
        <v>0</v>
      </c>
      <c r="H65" s="130" t="s">
        <v>341</v>
      </c>
      <c r="I65" s="129"/>
      <c r="J65" s="129"/>
      <c r="K65" s="130" t="s">
        <v>341</v>
      </c>
      <c r="L65" s="130" t="s">
        <v>341</v>
      </c>
      <c r="M65" s="130" t="s">
        <v>341</v>
      </c>
      <c r="N65" s="130" t="s">
        <v>341</v>
      </c>
      <c r="O65" s="130" t="s">
        <v>341</v>
      </c>
      <c r="P65" s="130" t="s">
        <v>341</v>
      </c>
      <c r="Q65" s="129"/>
      <c r="R65" s="130" t="s">
        <v>341</v>
      </c>
      <c r="S65" s="130" t="s">
        <v>341</v>
      </c>
      <c r="T65" s="130" t="s">
        <v>341</v>
      </c>
      <c r="U65" s="130" t="s">
        <v>341</v>
      </c>
    </row>
    <row r="66" spans="1:21" s="84" customFormat="1" ht="30.75" customHeight="1" thickTop="1" thickBot="1" x14ac:dyDescent="0.25">
      <c r="A66" s="128"/>
      <c r="B66" s="144">
        <f>IFERROR(VLOOKUP(A66,'1-Mapa Riscos Estratégicos'!$E$3:$I$91,3,FALSE),)</f>
        <v>0</v>
      </c>
      <c r="C66" s="144">
        <f>IFERROR(VLOOKUP(A66,'1-Mapa Riscos Estratégicos'!$E$3:$I$91,4,FALSE),0)</f>
        <v>0</v>
      </c>
      <c r="D66" s="144">
        <f>IFERROR(VLOOKUP(A66,'1-Mapa Riscos Estratégicos'!$E$3:$I$91,5,FALSE),0)</f>
        <v>0</v>
      </c>
      <c r="E66" s="145">
        <f>IFERROR(VLOOKUP(A66,'1-Mapa Riscos Estratégicos'!$E$3:$V$91,18,FALSE),0)</f>
        <v>0</v>
      </c>
      <c r="F66" s="144">
        <f>IFERROR(VLOOKUP(E66,'3-Matriz de riscos'!$F$18:$J$21,5,FALSE),0)</f>
        <v>0</v>
      </c>
      <c r="G66" s="145">
        <f>IFERROR(VLOOKUP(F66,'3-Matriz de riscos'!$J$18:$K$21,2,FALSE),)</f>
        <v>0</v>
      </c>
      <c r="H66" s="130" t="s">
        <v>341</v>
      </c>
      <c r="I66" s="129"/>
      <c r="J66" s="129"/>
      <c r="K66" s="130" t="s">
        <v>341</v>
      </c>
      <c r="L66" s="130" t="s">
        <v>341</v>
      </c>
      <c r="M66" s="130" t="s">
        <v>341</v>
      </c>
      <c r="N66" s="130" t="s">
        <v>341</v>
      </c>
      <c r="O66" s="130" t="s">
        <v>341</v>
      </c>
      <c r="P66" s="130" t="s">
        <v>341</v>
      </c>
      <c r="Q66" s="129"/>
      <c r="R66" s="130" t="s">
        <v>341</v>
      </c>
      <c r="S66" s="130" t="s">
        <v>341</v>
      </c>
      <c r="T66" s="130" t="s">
        <v>341</v>
      </c>
      <c r="U66" s="130" t="s">
        <v>341</v>
      </c>
    </row>
    <row r="67" spans="1:21" s="84" customFormat="1" ht="30.75" customHeight="1" thickTop="1" thickBot="1" x14ac:dyDescent="0.25">
      <c r="A67" s="128"/>
      <c r="B67" s="144">
        <f>IFERROR(VLOOKUP(A67,'1-Mapa Riscos Estratégicos'!$E$3:$I$91,3,FALSE),)</f>
        <v>0</v>
      </c>
      <c r="C67" s="144">
        <f>IFERROR(VLOOKUP(A67,'1-Mapa Riscos Estratégicos'!$E$3:$I$91,4,FALSE),0)</f>
        <v>0</v>
      </c>
      <c r="D67" s="144">
        <f>IFERROR(VLOOKUP(A67,'1-Mapa Riscos Estratégicos'!$E$3:$I$91,5,FALSE),0)</f>
        <v>0</v>
      </c>
      <c r="E67" s="145">
        <f>IFERROR(VLOOKUP(A67,'1-Mapa Riscos Estratégicos'!$E$3:$V$91,18,FALSE),0)</f>
        <v>0</v>
      </c>
      <c r="F67" s="144">
        <f>IFERROR(VLOOKUP(E67,'3-Matriz de riscos'!$F$18:$J$21,5,FALSE),0)</f>
        <v>0</v>
      </c>
      <c r="G67" s="145">
        <f>IFERROR(VLOOKUP(F67,'3-Matriz de riscos'!$J$18:$K$21,2,FALSE),)</f>
        <v>0</v>
      </c>
      <c r="H67" s="130" t="s">
        <v>341</v>
      </c>
      <c r="I67" s="129"/>
      <c r="J67" s="129"/>
      <c r="K67" s="130" t="s">
        <v>341</v>
      </c>
      <c r="L67" s="130" t="s">
        <v>341</v>
      </c>
      <c r="M67" s="130" t="s">
        <v>341</v>
      </c>
      <c r="N67" s="130" t="s">
        <v>341</v>
      </c>
      <c r="O67" s="130" t="s">
        <v>341</v>
      </c>
      <c r="P67" s="130" t="s">
        <v>341</v>
      </c>
      <c r="Q67" s="129"/>
      <c r="R67" s="130" t="s">
        <v>341</v>
      </c>
      <c r="S67" s="130" t="s">
        <v>341</v>
      </c>
      <c r="T67" s="130" t="s">
        <v>341</v>
      </c>
      <c r="U67" s="130" t="s">
        <v>341</v>
      </c>
    </row>
    <row r="68" spans="1:21" s="84" customFormat="1" ht="30.75" customHeight="1" thickTop="1" thickBot="1" x14ac:dyDescent="0.25">
      <c r="A68" s="128"/>
      <c r="B68" s="144">
        <f>IFERROR(VLOOKUP(A68,'1-Mapa Riscos Estratégicos'!$E$3:$I$91,3,FALSE),)</f>
        <v>0</v>
      </c>
      <c r="C68" s="144">
        <f>IFERROR(VLOOKUP(A68,'1-Mapa Riscos Estratégicos'!$E$3:$I$91,4,FALSE),0)</f>
        <v>0</v>
      </c>
      <c r="D68" s="144">
        <f>IFERROR(VLOOKUP(A68,'1-Mapa Riscos Estratégicos'!$E$3:$I$91,5,FALSE),0)</f>
        <v>0</v>
      </c>
      <c r="E68" s="145">
        <f>IFERROR(VLOOKUP(A68,'1-Mapa Riscos Estratégicos'!$E$3:$V$91,18,FALSE),0)</f>
        <v>0</v>
      </c>
      <c r="F68" s="144">
        <f>IFERROR(VLOOKUP(E68,'3-Matriz de riscos'!$F$18:$J$21,5,FALSE),0)</f>
        <v>0</v>
      </c>
      <c r="G68" s="145">
        <f>IFERROR(VLOOKUP(F68,'3-Matriz de riscos'!$J$18:$K$21,2,FALSE),)</f>
        <v>0</v>
      </c>
      <c r="H68" s="130" t="s">
        <v>341</v>
      </c>
      <c r="I68" s="129"/>
      <c r="J68" s="129"/>
      <c r="K68" s="130" t="s">
        <v>341</v>
      </c>
      <c r="L68" s="130" t="s">
        <v>341</v>
      </c>
      <c r="M68" s="130" t="s">
        <v>341</v>
      </c>
      <c r="N68" s="130" t="s">
        <v>341</v>
      </c>
      <c r="O68" s="130" t="s">
        <v>341</v>
      </c>
      <c r="P68" s="130" t="s">
        <v>341</v>
      </c>
      <c r="Q68" s="129"/>
      <c r="R68" s="130" t="s">
        <v>341</v>
      </c>
      <c r="S68" s="130" t="s">
        <v>341</v>
      </c>
      <c r="T68" s="130" t="s">
        <v>341</v>
      </c>
      <c r="U68" s="130" t="s">
        <v>341</v>
      </c>
    </row>
    <row r="69" spans="1:21" s="84" customFormat="1" ht="30.75" customHeight="1" thickTop="1" thickBot="1" x14ac:dyDescent="0.25">
      <c r="A69" s="128"/>
      <c r="B69" s="144">
        <f>IFERROR(VLOOKUP(A69,'1-Mapa Riscos Estratégicos'!$E$3:$I$91,3,FALSE),)</f>
        <v>0</v>
      </c>
      <c r="C69" s="144">
        <f>IFERROR(VLOOKUP(A69,'1-Mapa Riscos Estratégicos'!$E$3:$I$91,4,FALSE),0)</f>
        <v>0</v>
      </c>
      <c r="D69" s="144">
        <f>IFERROR(VLOOKUP(A69,'1-Mapa Riscos Estratégicos'!$E$3:$I$91,5,FALSE),0)</f>
        <v>0</v>
      </c>
      <c r="E69" s="145">
        <f>IFERROR(VLOOKUP(A69,'1-Mapa Riscos Estratégicos'!$E$3:$V$91,18,FALSE),0)</f>
        <v>0</v>
      </c>
      <c r="F69" s="144">
        <f>IFERROR(VLOOKUP(E69,'3-Matriz de riscos'!$F$18:$J$21,5,FALSE),0)</f>
        <v>0</v>
      </c>
      <c r="G69" s="145">
        <f>IFERROR(VLOOKUP(F69,'3-Matriz de riscos'!$J$18:$K$21,2,FALSE),)</f>
        <v>0</v>
      </c>
      <c r="H69" s="130" t="s">
        <v>341</v>
      </c>
      <c r="I69" s="129"/>
      <c r="J69" s="129"/>
      <c r="K69" s="130" t="s">
        <v>341</v>
      </c>
      <c r="L69" s="130" t="s">
        <v>341</v>
      </c>
      <c r="M69" s="130" t="s">
        <v>341</v>
      </c>
      <c r="N69" s="130" t="s">
        <v>341</v>
      </c>
      <c r="O69" s="130" t="s">
        <v>341</v>
      </c>
      <c r="P69" s="130" t="s">
        <v>341</v>
      </c>
      <c r="Q69" s="129"/>
      <c r="R69" s="130" t="s">
        <v>341</v>
      </c>
      <c r="S69" s="130" t="s">
        <v>341</v>
      </c>
      <c r="T69" s="130" t="s">
        <v>341</v>
      </c>
      <c r="U69" s="130" t="s">
        <v>341</v>
      </c>
    </row>
    <row r="70" spans="1:21" s="84" customFormat="1" ht="30.75" customHeight="1" thickTop="1" thickBot="1" x14ac:dyDescent="0.25">
      <c r="A70" s="128"/>
      <c r="B70" s="144">
        <f>IFERROR(VLOOKUP(A70,'1-Mapa Riscos Estratégicos'!$E$3:$I$91,3,FALSE),)</f>
        <v>0</v>
      </c>
      <c r="C70" s="144">
        <f>IFERROR(VLOOKUP(A70,'1-Mapa Riscos Estratégicos'!$E$3:$I$91,4,FALSE),0)</f>
        <v>0</v>
      </c>
      <c r="D70" s="144">
        <f>IFERROR(VLOOKUP(A70,'1-Mapa Riscos Estratégicos'!$E$3:$I$91,5,FALSE),0)</f>
        <v>0</v>
      </c>
      <c r="E70" s="145">
        <f>IFERROR(VLOOKUP(A70,'1-Mapa Riscos Estratégicos'!$E$3:$V$91,18,FALSE),0)</f>
        <v>0</v>
      </c>
      <c r="F70" s="144">
        <f>IFERROR(VLOOKUP(E70,'3-Matriz de riscos'!$F$18:$J$21,5,FALSE),0)</f>
        <v>0</v>
      </c>
      <c r="G70" s="145">
        <f>IFERROR(VLOOKUP(F70,'3-Matriz de riscos'!$J$18:$K$21,2,FALSE),)</f>
        <v>0</v>
      </c>
      <c r="H70" s="130" t="s">
        <v>341</v>
      </c>
      <c r="I70" s="129"/>
      <c r="J70" s="129"/>
      <c r="K70" s="130" t="s">
        <v>341</v>
      </c>
      <c r="L70" s="130" t="s">
        <v>341</v>
      </c>
      <c r="M70" s="130" t="s">
        <v>341</v>
      </c>
      <c r="N70" s="130" t="s">
        <v>341</v>
      </c>
      <c r="O70" s="130" t="s">
        <v>341</v>
      </c>
      <c r="P70" s="130" t="s">
        <v>341</v>
      </c>
      <c r="Q70" s="129"/>
      <c r="R70" s="130" t="s">
        <v>341</v>
      </c>
      <c r="S70" s="130" t="s">
        <v>341</v>
      </c>
      <c r="T70" s="130" t="s">
        <v>341</v>
      </c>
      <c r="U70" s="130" t="s">
        <v>341</v>
      </c>
    </row>
    <row r="71" spans="1:21" s="84" customFormat="1" ht="30.75" customHeight="1" thickTop="1" thickBot="1" x14ac:dyDescent="0.25">
      <c r="A71" s="128"/>
      <c r="B71" s="144">
        <f>IFERROR(VLOOKUP(A71,'1-Mapa Riscos Estratégicos'!$E$3:$I$91,3,FALSE),)</f>
        <v>0</v>
      </c>
      <c r="C71" s="144">
        <f>IFERROR(VLOOKUP(A71,'1-Mapa Riscos Estratégicos'!$E$3:$I$91,4,FALSE),0)</f>
        <v>0</v>
      </c>
      <c r="D71" s="144">
        <f>IFERROR(VLOOKUP(A71,'1-Mapa Riscos Estratégicos'!$E$3:$I$91,5,FALSE),0)</f>
        <v>0</v>
      </c>
      <c r="E71" s="145">
        <f>IFERROR(VLOOKUP(A71,'1-Mapa Riscos Estratégicos'!$E$3:$V$91,18,FALSE),0)</f>
        <v>0</v>
      </c>
      <c r="F71" s="144">
        <f>IFERROR(VLOOKUP(E71,'3-Matriz de riscos'!$F$18:$J$21,5,FALSE),0)</f>
        <v>0</v>
      </c>
      <c r="G71" s="145">
        <f>IFERROR(VLOOKUP(F71,'3-Matriz de riscos'!$J$18:$K$21,2,FALSE),)</f>
        <v>0</v>
      </c>
      <c r="H71" s="130" t="s">
        <v>341</v>
      </c>
      <c r="I71" s="129"/>
      <c r="J71" s="129"/>
      <c r="K71" s="130" t="s">
        <v>341</v>
      </c>
      <c r="L71" s="130" t="s">
        <v>341</v>
      </c>
      <c r="M71" s="130" t="s">
        <v>341</v>
      </c>
      <c r="N71" s="130" t="s">
        <v>341</v>
      </c>
      <c r="O71" s="130" t="s">
        <v>341</v>
      </c>
      <c r="P71" s="130" t="s">
        <v>341</v>
      </c>
      <c r="Q71" s="129"/>
      <c r="R71" s="130" t="s">
        <v>341</v>
      </c>
      <c r="S71" s="130" t="s">
        <v>341</v>
      </c>
      <c r="T71" s="130" t="s">
        <v>341</v>
      </c>
      <c r="U71" s="130" t="s">
        <v>341</v>
      </c>
    </row>
    <row r="72" spans="1:21" s="84" customFormat="1" ht="30.75" customHeight="1" thickTop="1" thickBot="1" x14ac:dyDescent="0.25">
      <c r="A72" s="128"/>
      <c r="B72" s="144">
        <f>IFERROR(VLOOKUP(A72,'1-Mapa Riscos Estratégicos'!$E$3:$I$91,3,FALSE),)</f>
        <v>0</v>
      </c>
      <c r="C72" s="144">
        <f>IFERROR(VLOOKUP(A72,'1-Mapa Riscos Estratégicos'!$E$3:$I$91,4,FALSE),0)</f>
        <v>0</v>
      </c>
      <c r="D72" s="144">
        <f>IFERROR(VLOOKUP(A72,'1-Mapa Riscos Estratégicos'!$E$3:$I$91,5,FALSE),0)</f>
        <v>0</v>
      </c>
      <c r="E72" s="145">
        <f>IFERROR(VLOOKUP(A72,'1-Mapa Riscos Estratégicos'!$E$3:$V$91,18,FALSE),0)</f>
        <v>0</v>
      </c>
      <c r="F72" s="144">
        <f>IFERROR(VLOOKUP(E72,'3-Matriz de riscos'!$F$18:$J$21,5,FALSE),0)</f>
        <v>0</v>
      </c>
      <c r="G72" s="145">
        <f>IFERROR(VLOOKUP(F72,'3-Matriz de riscos'!$J$18:$K$21,2,FALSE),)</f>
        <v>0</v>
      </c>
      <c r="H72" s="130" t="s">
        <v>341</v>
      </c>
      <c r="I72" s="129"/>
      <c r="J72" s="129"/>
      <c r="K72" s="130" t="s">
        <v>341</v>
      </c>
      <c r="L72" s="130" t="s">
        <v>341</v>
      </c>
      <c r="M72" s="130" t="s">
        <v>341</v>
      </c>
      <c r="N72" s="130" t="s">
        <v>341</v>
      </c>
      <c r="O72" s="130" t="s">
        <v>341</v>
      </c>
      <c r="P72" s="130" t="s">
        <v>341</v>
      </c>
      <c r="Q72" s="129"/>
      <c r="R72" s="130" t="s">
        <v>341</v>
      </c>
      <c r="S72" s="130" t="s">
        <v>341</v>
      </c>
      <c r="T72" s="130" t="s">
        <v>341</v>
      </c>
      <c r="U72" s="130" t="s">
        <v>341</v>
      </c>
    </row>
    <row r="73" spans="1:21" s="84" customFormat="1" ht="30.75" customHeight="1" thickTop="1" thickBot="1" x14ac:dyDescent="0.25">
      <c r="A73" s="128"/>
      <c r="B73" s="144">
        <f>IFERROR(VLOOKUP(A73,'1-Mapa Riscos Estratégicos'!$E$3:$I$91,3,FALSE),)</f>
        <v>0</v>
      </c>
      <c r="C73" s="144">
        <f>IFERROR(VLOOKUP(A73,'1-Mapa Riscos Estratégicos'!$E$3:$I$91,4,FALSE),0)</f>
        <v>0</v>
      </c>
      <c r="D73" s="144">
        <f>IFERROR(VLOOKUP(A73,'1-Mapa Riscos Estratégicos'!$E$3:$I$91,5,FALSE),0)</f>
        <v>0</v>
      </c>
      <c r="E73" s="145">
        <f>IFERROR(VLOOKUP(A73,'1-Mapa Riscos Estratégicos'!$E$3:$V$91,18,FALSE),0)</f>
        <v>0</v>
      </c>
      <c r="F73" s="144">
        <f>IFERROR(VLOOKUP(E73,'3-Matriz de riscos'!$F$18:$J$21,5,FALSE),0)</f>
        <v>0</v>
      </c>
      <c r="G73" s="145">
        <f>IFERROR(VLOOKUP(F73,'3-Matriz de riscos'!$J$18:$K$21,2,FALSE),)</f>
        <v>0</v>
      </c>
      <c r="H73" s="130" t="s">
        <v>341</v>
      </c>
      <c r="I73" s="129"/>
      <c r="J73" s="129"/>
      <c r="K73" s="130" t="s">
        <v>341</v>
      </c>
      <c r="L73" s="130" t="s">
        <v>341</v>
      </c>
      <c r="M73" s="130" t="s">
        <v>341</v>
      </c>
      <c r="N73" s="130" t="s">
        <v>341</v>
      </c>
      <c r="O73" s="130" t="s">
        <v>341</v>
      </c>
      <c r="P73" s="130" t="s">
        <v>341</v>
      </c>
      <c r="Q73" s="129"/>
      <c r="R73" s="130" t="s">
        <v>341</v>
      </c>
      <c r="S73" s="130" t="s">
        <v>341</v>
      </c>
      <c r="T73" s="130" t="s">
        <v>341</v>
      </c>
      <c r="U73" s="130" t="s">
        <v>341</v>
      </c>
    </row>
    <row r="74" spans="1:21" s="84" customFormat="1" ht="30.75" customHeight="1" thickTop="1" thickBot="1" x14ac:dyDescent="0.25">
      <c r="A74" s="128"/>
      <c r="B74" s="144">
        <f>IFERROR(VLOOKUP(A74,'1-Mapa Riscos Estratégicos'!$E$3:$I$91,3,FALSE),)</f>
        <v>0</v>
      </c>
      <c r="C74" s="144">
        <f>IFERROR(VLOOKUP(A74,'1-Mapa Riscos Estratégicos'!$E$3:$I$91,4,FALSE),0)</f>
        <v>0</v>
      </c>
      <c r="D74" s="144">
        <f>IFERROR(VLOOKUP(A74,'1-Mapa Riscos Estratégicos'!$E$3:$I$91,5,FALSE),0)</f>
        <v>0</v>
      </c>
      <c r="E74" s="145">
        <f>IFERROR(VLOOKUP(A74,'1-Mapa Riscos Estratégicos'!$E$3:$V$91,18,FALSE),0)</f>
        <v>0</v>
      </c>
      <c r="F74" s="144">
        <f>IFERROR(VLOOKUP(E74,'3-Matriz de riscos'!$F$18:$J$21,5,FALSE),0)</f>
        <v>0</v>
      </c>
      <c r="G74" s="145">
        <f>IFERROR(VLOOKUP(F74,'3-Matriz de riscos'!$J$18:$K$21,2,FALSE),)</f>
        <v>0</v>
      </c>
      <c r="H74" s="130" t="s">
        <v>341</v>
      </c>
      <c r="I74" s="129"/>
      <c r="J74" s="129"/>
      <c r="K74" s="130" t="s">
        <v>341</v>
      </c>
      <c r="L74" s="130" t="s">
        <v>341</v>
      </c>
      <c r="M74" s="130" t="s">
        <v>341</v>
      </c>
      <c r="N74" s="130" t="s">
        <v>341</v>
      </c>
      <c r="O74" s="130" t="s">
        <v>341</v>
      </c>
      <c r="P74" s="130" t="s">
        <v>341</v>
      </c>
      <c r="Q74" s="129"/>
      <c r="R74" s="130" t="s">
        <v>341</v>
      </c>
      <c r="S74" s="130" t="s">
        <v>341</v>
      </c>
      <c r="T74" s="130" t="s">
        <v>341</v>
      </c>
      <c r="U74" s="130" t="s">
        <v>341</v>
      </c>
    </row>
    <row r="75" spans="1:21" s="84" customFormat="1" ht="30.75" customHeight="1" thickTop="1" thickBot="1" x14ac:dyDescent="0.25">
      <c r="A75" s="128"/>
      <c r="B75" s="144">
        <f>IFERROR(VLOOKUP(A75,'1-Mapa Riscos Estratégicos'!$E$3:$I$91,3,FALSE),)</f>
        <v>0</v>
      </c>
      <c r="C75" s="144">
        <f>IFERROR(VLOOKUP(A75,'1-Mapa Riscos Estratégicos'!$E$3:$I$91,4,FALSE),0)</f>
        <v>0</v>
      </c>
      <c r="D75" s="144">
        <f>IFERROR(VLOOKUP(A75,'1-Mapa Riscos Estratégicos'!$E$3:$I$91,5,FALSE),0)</f>
        <v>0</v>
      </c>
      <c r="E75" s="145">
        <f>IFERROR(VLOOKUP(A75,'1-Mapa Riscos Estratégicos'!$E$3:$V$91,18,FALSE),0)</f>
        <v>0</v>
      </c>
      <c r="F75" s="144">
        <f>IFERROR(VLOOKUP(E75,'3-Matriz de riscos'!$F$18:$J$21,5,FALSE),0)</f>
        <v>0</v>
      </c>
      <c r="G75" s="145">
        <f>IFERROR(VLOOKUP(F75,'3-Matriz de riscos'!$J$18:$K$21,2,FALSE),)</f>
        <v>0</v>
      </c>
      <c r="H75" s="130" t="s">
        <v>341</v>
      </c>
      <c r="I75" s="129"/>
      <c r="J75" s="129"/>
      <c r="K75" s="130" t="s">
        <v>341</v>
      </c>
      <c r="L75" s="130" t="s">
        <v>341</v>
      </c>
      <c r="M75" s="130" t="s">
        <v>341</v>
      </c>
      <c r="N75" s="130" t="s">
        <v>341</v>
      </c>
      <c r="O75" s="130" t="s">
        <v>341</v>
      </c>
      <c r="P75" s="130" t="s">
        <v>341</v>
      </c>
      <c r="Q75" s="129"/>
      <c r="R75" s="130" t="s">
        <v>341</v>
      </c>
      <c r="S75" s="130" t="s">
        <v>341</v>
      </c>
      <c r="T75" s="130" t="s">
        <v>341</v>
      </c>
      <c r="U75" s="130" t="s">
        <v>341</v>
      </c>
    </row>
    <row r="76" spans="1:21" s="84" customFormat="1" ht="30.75" customHeight="1" thickTop="1" thickBot="1" x14ac:dyDescent="0.25">
      <c r="A76" s="128"/>
      <c r="B76" s="144">
        <f>IFERROR(VLOOKUP(A76,'1-Mapa Riscos Estratégicos'!$E$3:$I$91,3,FALSE),)</f>
        <v>0</v>
      </c>
      <c r="C76" s="144">
        <f>IFERROR(VLOOKUP(A76,'1-Mapa Riscos Estratégicos'!$E$3:$I$91,4,FALSE),0)</f>
        <v>0</v>
      </c>
      <c r="D76" s="144">
        <f>IFERROR(VLOOKUP(A76,'1-Mapa Riscos Estratégicos'!$E$3:$I$91,5,FALSE),0)</f>
        <v>0</v>
      </c>
      <c r="E76" s="145">
        <f>IFERROR(VLOOKUP(A76,'1-Mapa Riscos Estratégicos'!$E$3:$V$91,18,FALSE),0)</f>
        <v>0</v>
      </c>
      <c r="F76" s="144">
        <f>IFERROR(VLOOKUP(E76,'3-Matriz de riscos'!$F$18:$J$21,5,FALSE),0)</f>
        <v>0</v>
      </c>
      <c r="G76" s="145">
        <f>IFERROR(VLOOKUP(F76,'3-Matriz de riscos'!$J$18:$K$21,2,FALSE),)</f>
        <v>0</v>
      </c>
      <c r="H76" s="130" t="s">
        <v>341</v>
      </c>
      <c r="I76" s="129"/>
      <c r="J76" s="129"/>
      <c r="K76" s="130" t="s">
        <v>341</v>
      </c>
      <c r="L76" s="130" t="s">
        <v>341</v>
      </c>
      <c r="M76" s="130" t="s">
        <v>341</v>
      </c>
      <c r="N76" s="130" t="s">
        <v>341</v>
      </c>
      <c r="O76" s="130" t="s">
        <v>341</v>
      </c>
      <c r="P76" s="130" t="s">
        <v>341</v>
      </c>
      <c r="Q76" s="129"/>
      <c r="R76" s="130" t="s">
        <v>341</v>
      </c>
      <c r="S76" s="130" t="s">
        <v>341</v>
      </c>
      <c r="T76" s="130" t="s">
        <v>341</v>
      </c>
      <c r="U76" s="130" t="s">
        <v>341</v>
      </c>
    </row>
    <row r="77" spans="1:21" s="84" customFormat="1" ht="30.75" customHeight="1" thickTop="1" thickBot="1" x14ac:dyDescent="0.25">
      <c r="A77" s="128"/>
      <c r="B77" s="144">
        <f>IFERROR(VLOOKUP(A77,'1-Mapa Riscos Estratégicos'!$E$3:$I$91,3,FALSE),)</f>
        <v>0</v>
      </c>
      <c r="C77" s="144">
        <f>IFERROR(VLOOKUP(A77,'1-Mapa Riscos Estratégicos'!$E$3:$I$91,4,FALSE),0)</f>
        <v>0</v>
      </c>
      <c r="D77" s="144">
        <f>IFERROR(VLOOKUP(A77,'1-Mapa Riscos Estratégicos'!$E$3:$I$91,5,FALSE),0)</f>
        <v>0</v>
      </c>
      <c r="E77" s="145">
        <f>IFERROR(VLOOKUP(A77,'1-Mapa Riscos Estratégicos'!$E$3:$V$91,18,FALSE),0)</f>
        <v>0</v>
      </c>
      <c r="F77" s="144">
        <f>IFERROR(VLOOKUP(E77,'3-Matriz de riscos'!$F$18:$J$21,5,FALSE),0)</f>
        <v>0</v>
      </c>
      <c r="G77" s="145">
        <f>IFERROR(VLOOKUP(F77,'3-Matriz de riscos'!$J$18:$K$21,2,FALSE),)</f>
        <v>0</v>
      </c>
      <c r="H77" s="130" t="s">
        <v>341</v>
      </c>
      <c r="I77" s="129"/>
      <c r="J77" s="129"/>
      <c r="K77" s="130" t="s">
        <v>341</v>
      </c>
      <c r="L77" s="130" t="s">
        <v>341</v>
      </c>
      <c r="M77" s="130" t="s">
        <v>341</v>
      </c>
      <c r="N77" s="130" t="s">
        <v>341</v>
      </c>
      <c r="O77" s="130" t="s">
        <v>341</v>
      </c>
      <c r="P77" s="130" t="s">
        <v>341</v>
      </c>
      <c r="Q77" s="129"/>
      <c r="R77" s="130" t="s">
        <v>341</v>
      </c>
      <c r="S77" s="130" t="s">
        <v>341</v>
      </c>
      <c r="T77" s="130" t="s">
        <v>341</v>
      </c>
      <c r="U77" s="130" t="s">
        <v>341</v>
      </c>
    </row>
    <row r="78" spans="1:21" s="84" customFormat="1" ht="30.75" customHeight="1" thickTop="1" thickBot="1" x14ac:dyDescent="0.25">
      <c r="A78" s="128"/>
      <c r="B78" s="144">
        <f>IFERROR(VLOOKUP(A78,'1-Mapa Riscos Estratégicos'!$E$3:$I$91,3,FALSE),)</f>
        <v>0</v>
      </c>
      <c r="C78" s="144">
        <f>IFERROR(VLOOKUP(A78,'1-Mapa Riscos Estratégicos'!$E$3:$I$91,4,FALSE),0)</f>
        <v>0</v>
      </c>
      <c r="D78" s="144">
        <f>IFERROR(VLOOKUP(A78,'1-Mapa Riscos Estratégicos'!$E$3:$I$91,5,FALSE),0)</f>
        <v>0</v>
      </c>
      <c r="E78" s="145">
        <f>IFERROR(VLOOKUP(A78,'1-Mapa Riscos Estratégicos'!$E$3:$V$91,18,FALSE),0)</f>
        <v>0</v>
      </c>
      <c r="F78" s="144">
        <f>IFERROR(VLOOKUP(E78,'3-Matriz de riscos'!$F$18:$J$21,5,FALSE),0)</f>
        <v>0</v>
      </c>
      <c r="G78" s="145">
        <f>IFERROR(VLOOKUP(F78,'3-Matriz de riscos'!$J$18:$K$21,2,FALSE),)</f>
        <v>0</v>
      </c>
      <c r="H78" s="130" t="s">
        <v>341</v>
      </c>
      <c r="I78" s="129"/>
      <c r="J78" s="129"/>
      <c r="K78" s="130" t="s">
        <v>341</v>
      </c>
      <c r="L78" s="130" t="s">
        <v>341</v>
      </c>
      <c r="M78" s="130" t="s">
        <v>341</v>
      </c>
      <c r="N78" s="130" t="s">
        <v>341</v>
      </c>
      <c r="O78" s="130" t="s">
        <v>341</v>
      </c>
      <c r="P78" s="130" t="s">
        <v>341</v>
      </c>
      <c r="Q78" s="129"/>
      <c r="R78" s="130" t="s">
        <v>341</v>
      </c>
      <c r="S78" s="130" t="s">
        <v>341</v>
      </c>
      <c r="T78" s="130" t="s">
        <v>341</v>
      </c>
      <c r="U78" s="130" t="s">
        <v>341</v>
      </c>
    </row>
    <row r="79" spans="1:21" s="84" customFormat="1" ht="30.75" customHeight="1" thickTop="1" thickBot="1" x14ac:dyDescent="0.25">
      <c r="A79" s="128"/>
      <c r="B79" s="144">
        <f>IFERROR(VLOOKUP(A79,'1-Mapa Riscos Estratégicos'!$E$3:$I$91,3,FALSE),)</f>
        <v>0</v>
      </c>
      <c r="C79" s="144">
        <f>IFERROR(VLOOKUP(A79,'1-Mapa Riscos Estratégicos'!$E$3:$I$91,4,FALSE),0)</f>
        <v>0</v>
      </c>
      <c r="D79" s="144">
        <f>IFERROR(VLOOKUP(A79,'1-Mapa Riscos Estratégicos'!$E$3:$I$91,5,FALSE),0)</f>
        <v>0</v>
      </c>
      <c r="E79" s="145">
        <f>IFERROR(VLOOKUP(A79,'1-Mapa Riscos Estratégicos'!$E$3:$V$91,18,FALSE),0)</f>
        <v>0</v>
      </c>
      <c r="F79" s="144">
        <f>IFERROR(VLOOKUP(E79,'3-Matriz de riscos'!$F$18:$J$21,5,FALSE),0)</f>
        <v>0</v>
      </c>
      <c r="G79" s="145">
        <f>IFERROR(VLOOKUP(F79,'3-Matriz de riscos'!$J$18:$K$21,2,FALSE),)</f>
        <v>0</v>
      </c>
      <c r="H79" s="130" t="s">
        <v>341</v>
      </c>
      <c r="I79" s="129"/>
      <c r="J79" s="129"/>
      <c r="K79" s="130" t="s">
        <v>341</v>
      </c>
      <c r="L79" s="130" t="s">
        <v>341</v>
      </c>
      <c r="M79" s="130" t="s">
        <v>341</v>
      </c>
      <c r="N79" s="130" t="s">
        <v>341</v>
      </c>
      <c r="O79" s="130" t="s">
        <v>341</v>
      </c>
      <c r="P79" s="130" t="s">
        <v>341</v>
      </c>
      <c r="Q79" s="129"/>
      <c r="R79" s="130" t="s">
        <v>341</v>
      </c>
      <c r="S79" s="130" t="s">
        <v>341</v>
      </c>
      <c r="T79" s="130" t="s">
        <v>341</v>
      </c>
      <c r="U79" s="130" t="s">
        <v>341</v>
      </c>
    </row>
    <row r="80" spans="1:21" s="84" customFormat="1" ht="30.75" customHeight="1" thickTop="1" thickBot="1" x14ac:dyDescent="0.25">
      <c r="A80" s="128"/>
      <c r="B80" s="144">
        <f>IFERROR(VLOOKUP(A80,'1-Mapa Riscos Estratégicos'!$E$3:$I$91,3,FALSE),)</f>
        <v>0</v>
      </c>
      <c r="C80" s="144">
        <f>IFERROR(VLOOKUP(A80,'1-Mapa Riscos Estratégicos'!$E$3:$I$91,4,FALSE),0)</f>
        <v>0</v>
      </c>
      <c r="D80" s="144">
        <f>IFERROR(VLOOKUP(A80,'1-Mapa Riscos Estratégicos'!$E$3:$I$91,5,FALSE),0)</f>
        <v>0</v>
      </c>
      <c r="E80" s="145">
        <f>IFERROR(VLOOKUP(A80,'1-Mapa Riscos Estratégicos'!$E$3:$V$91,18,FALSE),0)</f>
        <v>0</v>
      </c>
      <c r="F80" s="144">
        <f>IFERROR(VLOOKUP(E80,'3-Matriz de riscos'!$F$18:$J$21,5,FALSE),0)</f>
        <v>0</v>
      </c>
      <c r="G80" s="145">
        <f>IFERROR(VLOOKUP(F80,'3-Matriz de riscos'!$J$18:$K$21,2,FALSE),)</f>
        <v>0</v>
      </c>
      <c r="H80" s="130" t="s">
        <v>341</v>
      </c>
      <c r="I80" s="129"/>
      <c r="J80" s="129"/>
      <c r="K80" s="130" t="s">
        <v>341</v>
      </c>
      <c r="L80" s="130" t="s">
        <v>341</v>
      </c>
      <c r="M80" s="130" t="s">
        <v>341</v>
      </c>
      <c r="N80" s="130" t="s">
        <v>341</v>
      </c>
      <c r="O80" s="130" t="s">
        <v>341</v>
      </c>
      <c r="P80" s="130" t="s">
        <v>341</v>
      </c>
      <c r="Q80" s="129"/>
      <c r="R80" s="130" t="s">
        <v>341</v>
      </c>
      <c r="S80" s="130" t="s">
        <v>341</v>
      </c>
      <c r="T80" s="130" t="s">
        <v>341</v>
      </c>
      <c r="U80" s="130" t="s">
        <v>341</v>
      </c>
    </row>
    <row r="81" spans="1:21" s="84" customFormat="1" ht="30.75" customHeight="1" thickTop="1" thickBot="1" x14ac:dyDescent="0.25">
      <c r="A81" s="128"/>
      <c r="B81" s="144">
        <f>IFERROR(VLOOKUP(A81,'1-Mapa Riscos Estratégicos'!$E$3:$I$91,3,FALSE),)</f>
        <v>0</v>
      </c>
      <c r="C81" s="144">
        <f>IFERROR(VLOOKUP(A81,'1-Mapa Riscos Estratégicos'!$E$3:$I$91,4,FALSE),0)</f>
        <v>0</v>
      </c>
      <c r="D81" s="144">
        <f>IFERROR(VLOOKUP(A81,'1-Mapa Riscos Estratégicos'!$E$3:$I$91,5,FALSE),0)</f>
        <v>0</v>
      </c>
      <c r="E81" s="145">
        <f>IFERROR(VLOOKUP(A81,'1-Mapa Riscos Estratégicos'!$E$3:$V$91,18,FALSE),0)</f>
        <v>0</v>
      </c>
      <c r="F81" s="144">
        <f>IFERROR(VLOOKUP(E81,'3-Matriz de riscos'!$F$18:$J$21,5,FALSE),0)</f>
        <v>0</v>
      </c>
      <c r="G81" s="145">
        <f>IFERROR(VLOOKUP(F81,'3-Matriz de riscos'!$J$18:$K$21,2,FALSE),)</f>
        <v>0</v>
      </c>
      <c r="H81" s="130" t="s">
        <v>341</v>
      </c>
      <c r="I81" s="129"/>
      <c r="J81" s="129"/>
      <c r="K81" s="130" t="s">
        <v>341</v>
      </c>
      <c r="L81" s="130" t="s">
        <v>341</v>
      </c>
      <c r="M81" s="130" t="s">
        <v>341</v>
      </c>
      <c r="N81" s="130" t="s">
        <v>341</v>
      </c>
      <c r="O81" s="130" t="s">
        <v>341</v>
      </c>
      <c r="P81" s="130" t="s">
        <v>341</v>
      </c>
      <c r="Q81" s="129"/>
      <c r="R81" s="130" t="s">
        <v>341</v>
      </c>
      <c r="S81" s="130" t="s">
        <v>341</v>
      </c>
      <c r="T81" s="130" t="s">
        <v>341</v>
      </c>
      <c r="U81" s="130" t="s">
        <v>341</v>
      </c>
    </row>
    <row r="82" spans="1:21" s="84" customFormat="1" ht="30.75" customHeight="1" thickTop="1" thickBot="1" x14ac:dyDescent="0.25">
      <c r="A82" s="128"/>
      <c r="B82" s="144">
        <f>IFERROR(VLOOKUP(A82,'1-Mapa Riscos Estratégicos'!$E$3:$I$91,3,FALSE),)</f>
        <v>0</v>
      </c>
      <c r="C82" s="144">
        <f>IFERROR(VLOOKUP(A82,'1-Mapa Riscos Estratégicos'!$E$3:$I$91,4,FALSE),0)</f>
        <v>0</v>
      </c>
      <c r="D82" s="144">
        <f>IFERROR(VLOOKUP(A82,'1-Mapa Riscos Estratégicos'!$E$3:$I$91,5,FALSE),0)</f>
        <v>0</v>
      </c>
      <c r="E82" s="145">
        <f>IFERROR(VLOOKUP(A82,'1-Mapa Riscos Estratégicos'!$E$3:$V$91,18,FALSE),0)</f>
        <v>0</v>
      </c>
      <c r="F82" s="144">
        <f>IFERROR(VLOOKUP(E82,'3-Matriz de riscos'!$F$18:$J$21,5,FALSE),0)</f>
        <v>0</v>
      </c>
      <c r="G82" s="145">
        <f>IFERROR(VLOOKUP(F82,'3-Matriz de riscos'!$J$18:$K$21,2,FALSE),)</f>
        <v>0</v>
      </c>
      <c r="H82" s="130" t="s">
        <v>341</v>
      </c>
      <c r="I82" s="129"/>
      <c r="J82" s="129"/>
      <c r="K82" s="130" t="s">
        <v>341</v>
      </c>
      <c r="L82" s="130" t="s">
        <v>341</v>
      </c>
      <c r="M82" s="130" t="s">
        <v>341</v>
      </c>
      <c r="N82" s="130" t="s">
        <v>341</v>
      </c>
      <c r="O82" s="130" t="s">
        <v>341</v>
      </c>
      <c r="P82" s="130" t="s">
        <v>341</v>
      </c>
      <c r="Q82" s="129"/>
      <c r="R82" s="130" t="s">
        <v>341</v>
      </c>
      <c r="S82" s="130" t="s">
        <v>341</v>
      </c>
      <c r="T82" s="130" t="s">
        <v>341</v>
      </c>
      <c r="U82" s="130" t="s">
        <v>341</v>
      </c>
    </row>
    <row r="83" spans="1:21" s="84" customFormat="1" ht="30.75" customHeight="1" thickTop="1" thickBot="1" x14ac:dyDescent="0.25">
      <c r="A83" s="128"/>
      <c r="B83" s="144">
        <f>IFERROR(VLOOKUP(A83,'1-Mapa Riscos Estratégicos'!$E$3:$I$91,3,FALSE),)</f>
        <v>0</v>
      </c>
      <c r="C83" s="144">
        <f>IFERROR(VLOOKUP(A83,'1-Mapa Riscos Estratégicos'!$E$3:$I$91,4,FALSE),0)</f>
        <v>0</v>
      </c>
      <c r="D83" s="144">
        <f>IFERROR(VLOOKUP(A83,'1-Mapa Riscos Estratégicos'!$E$3:$I$91,5,FALSE),0)</f>
        <v>0</v>
      </c>
      <c r="E83" s="145">
        <f>IFERROR(VLOOKUP(A83,'1-Mapa Riscos Estratégicos'!$E$3:$V$91,18,FALSE),0)</f>
        <v>0</v>
      </c>
      <c r="F83" s="144">
        <f>IFERROR(VLOOKUP(E83,'3-Matriz de riscos'!$F$18:$J$21,5,FALSE),0)</f>
        <v>0</v>
      </c>
      <c r="G83" s="145">
        <f>IFERROR(VLOOKUP(F83,'3-Matriz de riscos'!$J$18:$K$21,2,FALSE),)</f>
        <v>0</v>
      </c>
      <c r="H83" s="130" t="s">
        <v>341</v>
      </c>
      <c r="I83" s="129"/>
      <c r="J83" s="129"/>
      <c r="K83" s="130" t="s">
        <v>341</v>
      </c>
      <c r="L83" s="130" t="s">
        <v>341</v>
      </c>
      <c r="M83" s="130" t="s">
        <v>341</v>
      </c>
      <c r="N83" s="130" t="s">
        <v>341</v>
      </c>
      <c r="O83" s="130" t="s">
        <v>341</v>
      </c>
      <c r="P83" s="130" t="s">
        <v>341</v>
      </c>
      <c r="Q83" s="129"/>
      <c r="R83" s="130" t="s">
        <v>341</v>
      </c>
      <c r="S83" s="130" t="s">
        <v>341</v>
      </c>
      <c r="T83" s="130" t="s">
        <v>341</v>
      </c>
      <c r="U83" s="130" t="s">
        <v>341</v>
      </c>
    </row>
    <row r="84" spans="1:21" s="84" customFormat="1" ht="30.75" customHeight="1" thickTop="1" thickBot="1" x14ac:dyDescent="0.25">
      <c r="A84" s="128"/>
      <c r="B84" s="144">
        <f>IFERROR(VLOOKUP(A84,'1-Mapa Riscos Estratégicos'!$E$3:$I$91,3,FALSE),)</f>
        <v>0</v>
      </c>
      <c r="C84" s="144">
        <f>IFERROR(VLOOKUP(A84,'1-Mapa Riscos Estratégicos'!$E$3:$I$91,4,FALSE),0)</f>
        <v>0</v>
      </c>
      <c r="D84" s="144">
        <f>IFERROR(VLOOKUP(A84,'1-Mapa Riscos Estratégicos'!$E$3:$I$91,5,FALSE),0)</f>
        <v>0</v>
      </c>
      <c r="E84" s="145">
        <f>IFERROR(VLOOKUP(A84,'1-Mapa Riscos Estratégicos'!$E$3:$V$91,18,FALSE),0)</f>
        <v>0</v>
      </c>
      <c r="F84" s="144">
        <f>IFERROR(VLOOKUP(E84,'3-Matriz de riscos'!$F$18:$J$21,5,FALSE),0)</f>
        <v>0</v>
      </c>
      <c r="G84" s="145">
        <f>IFERROR(VLOOKUP(F84,'3-Matriz de riscos'!$J$18:$K$21,2,FALSE),)</f>
        <v>0</v>
      </c>
      <c r="H84" s="130" t="s">
        <v>341</v>
      </c>
      <c r="I84" s="129"/>
      <c r="J84" s="129"/>
      <c r="K84" s="130" t="s">
        <v>341</v>
      </c>
      <c r="L84" s="130" t="s">
        <v>341</v>
      </c>
      <c r="M84" s="130" t="s">
        <v>341</v>
      </c>
      <c r="N84" s="130" t="s">
        <v>341</v>
      </c>
      <c r="O84" s="130" t="s">
        <v>341</v>
      </c>
      <c r="P84" s="130" t="s">
        <v>341</v>
      </c>
      <c r="Q84" s="129"/>
      <c r="R84" s="130" t="s">
        <v>341</v>
      </c>
      <c r="S84" s="130" t="s">
        <v>341</v>
      </c>
      <c r="T84" s="130" t="s">
        <v>341</v>
      </c>
      <c r="U84" s="130" t="s">
        <v>341</v>
      </c>
    </row>
    <row r="85" spans="1:21" s="84" customFormat="1" ht="30.75" customHeight="1" thickTop="1" thickBot="1" x14ac:dyDescent="0.25">
      <c r="A85" s="128"/>
      <c r="B85" s="144">
        <f>IFERROR(VLOOKUP(A85,'1-Mapa Riscos Estratégicos'!$E$3:$I$91,3,FALSE),)</f>
        <v>0</v>
      </c>
      <c r="C85" s="144">
        <f>IFERROR(VLOOKUP(A85,'1-Mapa Riscos Estratégicos'!$E$3:$I$91,4,FALSE),0)</f>
        <v>0</v>
      </c>
      <c r="D85" s="144">
        <f>IFERROR(VLOOKUP(A85,'1-Mapa Riscos Estratégicos'!$E$3:$I$91,5,FALSE),0)</f>
        <v>0</v>
      </c>
      <c r="E85" s="145">
        <f>IFERROR(VLOOKUP(A85,'1-Mapa Riscos Estratégicos'!$E$3:$V$91,18,FALSE),0)</f>
        <v>0</v>
      </c>
      <c r="F85" s="144">
        <f>IFERROR(VLOOKUP(E85,'3-Matriz de riscos'!$F$18:$J$21,5,FALSE),0)</f>
        <v>0</v>
      </c>
      <c r="G85" s="145">
        <f>IFERROR(VLOOKUP(F85,'3-Matriz de riscos'!$J$18:$K$21,2,FALSE),)</f>
        <v>0</v>
      </c>
      <c r="H85" s="130" t="s">
        <v>341</v>
      </c>
      <c r="I85" s="129"/>
      <c r="J85" s="129"/>
      <c r="K85" s="130" t="s">
        <v>341</v>
      </c>
      <c r="L85" s="130" t="s">
        <v>341</v>
      </c>
      <c r="M85" s="130" t="s">
        <v>341</v>
      </c>
      <c r="N85" s="130" t="s">
        <v>341</v>
      </c>
      <c r="O85" s="130" t="s">
        <v>341</v>
      </c>
      <c r="P85" s="130" t="s">
        <v>341</v>
      </c>
      <c r="Q85" s="129"/>
      <c r="R85" s="130" t="s">
        <v>341</v>
      </c>
      <c r="S85" s="130" t="s">
        <v>341</v>
      </c>
      <c r="T85" s="130" t="s">
        <v>341</v>
      </c>
      <c r="U85" s="130" t="s">
        <v>341</v>
      </c>
    </row>
    <row r="86" spans="1:21" s="84" customFormat="1" ht="30.75" customHeight="1" thickTop="1" thickBot="1" x14ac:dyDescent="0.25">
      <c r="A86" s="128"/>
      <c r="B86" s="144">
        <f>IFERROR(VLOOKUP(A86,'1-Mapa Riscos Estratégicos'!$E$3:$I$91,3,FALSE),)</f>
        <v>0</v>
      </c>
      <c r="C86" s="144">
        <f>IFERROR(VLOOKUP(A86,'1-Mapa Riscos Estratégicos'!$E$3:$I$91,4,FALSE),0)</f>
        <v>0</v>
      </c>
      <c r="D86" s="144">
        <f>IFERROR(VLOOKUP(A86,'1-Mapa Riscos Estratégicos'!$E$3:$I$91,5,FALSE),0)</f>
        <v>0</v>
      </c>
      <c r="E86" s="145">
        <f>IFERROR(VLOOKUP(A86,'1-Mapa Riscos Estratégicos'!$E$3:$V$91,18,FALSE),0)</f>
        <v>0</v>
      </c>
      <c r="F86" s="144">
        <f>IFERROR(VLOOKUP(E86,'3-Matriz de riscos'!$F$18:$J$21,5,FALSE),0)</f>
        <v>0</v>
      </c>
      <c r="G86" s="145">
        <f>IFERROR(VLOOKUP(F86,'3-Matriz de riscos'!$J$18:$K$21,2,FALSE),)</f>
        <v>0</v>
      </c>
      <c r="H86" s="130" t="s">
        <v>341</v>
      </c>
      <c r="I86" s="129"/>
      <c r="J86" s="129"/>
      <c r="K86" s="130" t="s">
        <v>341</v>
      </c>
      <c r="L86" s="130" t="s">
        <v>341</v>
      </c>
      <c r="M86" s="130" t="s">
        <v>341</v>
      </c>
      <c r="N86" s="130" t="s">
        <v>341</v>
      </c>
      <c r="O86" s="130" t="s">
        <v>341</v>
      </c>
      <c r="P86" s="130" t="s">
        <v>341</v>
      </c>
      <c r="Q86" s="129"/>
      <c r="R86" s="130" t="s">
        <v>341</v>
      </c>
      <c r="S86" s="130" t="s">
        <v>341</v>
      </c>
      <c r="T86" s="130" t="s">
        <v>341</v>
      </c>
      <c r="U86" s="130" t="s">
        <v>341</v>
      </c>
    </row>
    <row r="87" spans="1:21" s="84" customFormat="1" ht="30.75" customHeight="1" thickTop="1" thickBot="1" x14ac:dyDescent="0.25">
      <c r="A87" s="128"/>
      <c r="B87" s="144">
        <f>IFERROR(VLOOKUP(A87,'1-Mapa Riscos Estratégicos'!$E$3:$I$91,3,FALSE),)</f>
        <v>0</v>
      </c>
      <c r="C87" s="144">
        <f>IFERROR(VLOOKUP(A87,'1-Mapa Riscos Estratégicos'!$E$3:$I$91,4,FALSE),0)</f>
        <v>0</v>
      </c>
      <c r="D87" s="144">
        <f>IFERROR(VLOOKUP(A87,'1-Mapa Riscos Estratégicos'!$E$3:$I$91,5,FALSE),0)</f>
        <v>0</v>
      </c>
      <c r="E87" s="145">
        <f>IFERROR(VLOOKUP(A87,'1-Mapa Riscos Estratégicos'!$E$3:$V$91,18,FALSE),0)</f>
        <v>0</v>
      </c>
      <c r="F87" s="144">
        <f>IFERROR(VLOOKUP(E87,'3-Matriz de riscos'!$F$18:$J$21,5,FALSE),0)</f>
        <v>0</v>
      </c>
      <c r="G87" s="145">
        <f>IFERROR(VLOOKUP(F87,'3-Matriz de riscos'!$J$18:$K$21,2,FALSE),)</f>
        <v>0</v>
      </c>
      <c r="H87" s="130" t="s">
        <v>341</v>
      </c>
      <c r="I87" s="129"/>
      <c r="J87" s="129"/>
      <c r="K87" s="130" t="s">
        <v>341</v>
      </c>
      <c r="L87" s="130" t="s">
        <v>341</v>
      </c>
      <c r="M87" s="130" t="s">
        <v>341</v>
      </c>
      <c r="N87" s="130" t="s">
        <v>341</v>
      </c>
      <c r="O87" s="130" t="s">
        <v>341</v>
      </c>
      <c r="P87" s="130" t="s">
        <v>341</v>
      </c>
      <c r="Q87" s="129"/>
      <c r="R87" s="130" t="s">
        <v>341</v>
      </c>
      <c r="S87" s="130" t="s">
        <v>341</v>
      </c>
      <c r="T87" s="130" t="s">
        <v>341</v>
      </c>
      <c r="U87" s="130" t="s">
        <v>341</v>
      </c>
    </row>
    <row r="88" spans="1:21" s="84" customFormat="1" ht="30.75" customHeight="1" thickTop="1" thickBot="1" x14ac:dyDescent="0.25">
      <c r="A88" s="128"/>
      <c r="B88" s="144">
        <f>IFERROR(VLOOKUP(A88,'1-Mapa Riscos Estratégicos'!$E$3:$I$91,3,FALSE),)</f>
        <v>0</v>
      </c>
      <c r="C88" s="144">
        <f>IFERROR(VLOOKUP(A88,'1-Mapa Riscos Estratégicos'!$E$3:$I$91,4,FALSE),0)</f>
        <v>0</v>
      </c>
      <c r="D88" s="144">
        <f>IFERROR(VLOOKUP(A88,'1-Mapa Riscos Estratégicos'!$E$3:$I$91,5,FALSE),0)</f>
        <v>0</v>
      </c>
      <c r="E88" s="145">
        <f>IFERROR(VLOOKUP(A88,'1-Mapa Riscos Estratégicos'!$E$3:$V$91,18,FALSE),0)</f>
        <v>0</v>
      </c>
      <c r="F88" s="144">
        <f>IFERROR(VLOOKUP(E88,'3-Matriz de riscos'!$F$18:$J$21,5,FALSE),0)</f>
        <v>0</v>
      </c>
      <c r="G88" s="145">
        <f>IFERROR(VLOOKUP(F88,'3-Matriz de riscos'!$J$18:$K$21,2,FALSE),)</f>
        <v>0</v>
      </c>
      <c r="H88" s="130" t="s">
        <v>341</v>
      </c>
      <c r="I88" s="129"/>
      <c r="J88" s="129"/>
      <c r="K88" s="130" t="s">
        <v>341</v>
      </c>
      <c r="L88" s="130" t="s">
        <v>341</v>
      </c>
      <c r="M88" s="130" t="s">
        <v>341</v>
      </c>
      <c r="N88" s="130" t="s">
        <v>341</v>
      </c>
      <c r="O88" s="130" t="s">
        <v>341</v>
      </c>
      <c r="P88" s="130" t="s">
        <v>341</v>
      </c>
      <c r="Q88" s="129"/>
      <c r="R88" s="130" t="s">
        <v>341</v>
      </c>
      <c r="S88" s="130" t="s">
        <v>341</v>
      </c>
      <c r="T88" s="130" t="s">
        <v>341</v>
      </c>
      <c r="U88" s="130" t="s">
        <v>341</v>
      </c>
    </row>
    <row r="89" spans="1:21" s="84" customFormat="1" ht="30.75" customHeight="1" thickTop="1" thickBot="1" x14ac:dyDescent="0.25">
      <c r="A89" s="128"/>
      <c r="B89" s="144">
        <f>IFERROR(VLOOKUP(A89,'1-Mapa Riscos Estratégicos'!$E$3:$I$91,3,FALSE),)</f>
        <v>0</v>
      </c>
      <c r="C89" s="144">
        <f>IFERROR(VLOOKUP(A89,'1-Mapa Riscos Estratégicos'!$E$3:$I$91,4,FALSE),0)</f>
        <v>0</v>
      </c>
      <c r="D89" s="144">
        <f>IFERROR(VLOOKUP(A89,'1-Mapa Riscos Estratégicos'!$E$3:$I$91,5,FALSE),0)</f>
        <v>0</v>
      </c>
      <c r="E89" s="145">
        <f>IFERROR(VLOOKUP(A89,'1-Mapa Riscos Estratégicos'!$E$3:$V$91,18,FALSE),0)</f>
        <v>0</v>
      </c>
      <c r="F89" s="144">
        <f>IFERROR(VLOOKUP(E89,'3-Matriz de riscos'!$F$18:$J$21,5,FALSE),0)</f>
        <v>0</v>
      </c>
      <c r="G89" s="145">
        <f>IFERROR(VLOOKUP(F89,'3-Matriz de riscos'!$J$18:$K$21,2,FALSE),)</f>
        <v>0</v>
      </c>
      <c r="H89" s="130" t="s">
        <v>341</v>
      </c>
      <c r="I89" s="129"/>
      <c r="J89" s="129"/>
      <c r="K89" s="130" t="s">
        <v>341</v>
      </c>
      <c r="L89" s="130" t="s">
        <v>341</v>
      </c>
      <c r="M89" s="130" t="s">
        <v>341</v>
      </c>
      <c r="N89" s="130" t="s">
        <v>341</v>
      </c>
      <c r="O89" s="130" t="s">
        <v>341</v>
      </c>
      <c r="P89" s="130" t="s">
        <v>341</v>
      </c>
      <c r="Q89" s="129"/>
      <c r="R89" s="130" t="s">
        <v>341</v>
      </c>
      <c r="S89" s="130" t="s">
        <v>341</v>
      </c>
      <c r="T89" s="130" t="s">
        <v>341</v>
      </c>
      <c r="U89" s="130" t="s">
        <v>341</v>
      </c>
    </row>
    <row r="90" spans="1:21" s="84" customFormat="1" ht="30.75" customHeight="1" thickTop="1" thickBot="1" x14ac:dyDescent="0.25">
      <c r="A90" s="128"/>
      <c r="B90" s="144">
        <f>IFERROR(VLOOKUP(A90,'1-Mapa Riscos Estratégicos'!$E$3:$I$91,3,FALSE),)</f>
        <v>0</v>
      </c>
      <c r="C90" s="144">
        <f>IFERROR(VLOOKUP(A90,'1-Mapa Riscos Estratégicos'!$E$3:$I$91,4,FALSE),0)</f>
        <v>0</v>
      </c>
      <c r="D90" s="144">
        <f>IFERROR(VLOOKUP(A90,'1-Mapa Riscos Estratégicos'!$E$3:$I$91,5,FALSE),0)</f>
        <v>0</v>
      </c>
      <c r="E90" s="145">
        <f>IFERROR(VLOOKUP(A90,'1-Mapa Riscos Estratégicos'!$E$3:$V$91,18,FALSE),0)</f>
        <v>0</v>
      </c>
      <c r="F90" s="144">
        <f>IFERROR(VLOOKUP(E90,'3-Matriz de riscos'!$F$18:$J$21,5,FALSE),0)</f>
        <v>0</v>
      </c>
      <c r="G90" s="145">
        <f>IFERROR(VLOOKUP(F90,'3-Matriz de riscos'!$J$18:$K$21,2,FALSE),)</f>
        <v>0</v>
      </c>
      <c r="H90" s="130" t="s">
        <v>341</v>
      </c>
      <c r="I90" s="129"/>
      <c r="J90" s="129"/>
      <c r="K90" s="130" t="s">
        <v>341</v>
      </c>
      <c r="L90" s="130" t="s">
        <v>341</v>
      </c>
      <c r="M90" s="130" t="s">
        <v>341</v>
      </c>
      <c r="N90" s="130" t="s">
        <v>341</v>
      </c>
      <c r="O90" s="130" t="s">
        <v>341</v>
      </c>
      <c r="P90" s="130" t="s">
        <v>341</v>
      </c>
      <c r="Q90" s="129"/>
      <c r="R90" s="130" t="s">
        <v>341</v>
      </c>
      <c r="S90" s="130" t="s">
        <v>341</v>
      </c>
      <c r="T90" s="130" t="s">
        <v>341</v>
      </c>
      <c r="U90" s="130" t="s">
        <v>341</v>
      </c>
    </row>
    <row r="91" spans="1:21" s="84" customFormat="1" ht="30.75" customHeight="1" thickTop="1" thickBot="1" x14ac:dyDescent="0.25">
      <c r="A91" s="128"/>
      <c r="B91" s="144">
        <f>IFERROR(VLOOKUP(A91,'1-Mapa Riscos Estratégicos'!$E$3:$I$91,3,FALSE),)</f>
        <v>0</v>
      </c>
      <c r="C91" s="144">
        <f>IFERROR(VLOOKUP(A91,'1-Mapa Riscos Estratégicos'!$E$3:$I$91,4,FALSE),0)</f>
        <v>0</v>
      </c>
      <c r="D91" s="144">
        <f>IFERROR(VLOOKUP(A91,'1-Mapa Riscos Estratégicos'!$E$3:$I$91,5,FALSE),0)</f>
        <v>0</v>
      </c>
      <c r="E91" s="145">
        <f>IFERROR(VLOOKUP(A91,'1-Mapa Riscos Estratégicos'!$E$3:$V$91,18,FALSE),0)</f>
        <v>0</v>
      </c>
      <c r="F91" s="144">
        <f>IFERROR(VLOOKUP(E91,'3-Matriz de riscos'!$F$18:$J$21,5,FALSE),0)</f>
        <v>0</v>
      </c>
      <c r="G91" s="145">
        <f>IFERROR(VLOOKUP(F91,'3-Matriz de riscos'!$J$18:$K$21,2,FALSE),)</f>
        <v>0</v>
      </c>
      <c r="H91" s="130" t="s">
        <v>341</v>
      </c>
      <c r="I91" s="129"/>
      <c r="J91" s="129"/>
      <c r="K91" s="130" t="s">
        <v>341</v>
      </c>
      <c r="L91" s="130" t="s">
        <v>341</v>
      </c>
      <c r="M91" s="130" t="s">
        <v>341</v>
      </c>
      <c r="N91" s="130" t="s">
        <v>341</v>
      </c>
      <c r="O91" s="130" t="s">
        <v>341</v>
      </c>
      <c r="P91" s="130" t="s">
        <v>341</v>
      </c>
      <c r="Q91" s="129"/>
      <c r="R91" s="130" t="s">
        <v>341</v>
      </c>
      <c r="S91" s="130" t="s">
        <v>341</v>
      </c>
      <c r="T91" s="130" t="s">
        <v>341</v>
      </c>
      <c r="U91" s="130" t="s">
        <v>341</v>
      </c>
    </row>
    <row r="92" spans="1:21" s="84" customFormat="1" ht="30.75" customHeight="1" thickTop="1" thickBot="1" x14ac:dyDescent="0.25">
      <c r="A92" s="128"/>
      <c r="B92" s="144">
        <f>IFERROR(VLOOKUP(A92,'1-Mapa Riscos Estratégicos'!$E$3:$I$91,3,FALSE),)</f>
        <v>0</v>
      </c>
      <c r="C92" s="144">
        <f>IFERROR(VLOOKUP(A92,'1-Mapa Riscos Estratégicos'!$E$3:$I$91,4,FALSE),0)</f>
        <v>0</v>
      </c>
      <c r="D92" s="144">
        <f>IFERROR(VLOOKUP(A92,'1-Mapa Riscos Estratégicos'!$E$3:$I$91,5,FALSE),0)</f>
        <v>0</v>
      </c>
      <c r="E92" s="145">
        <f>IFERROR(VLOOKUP(A92,'1-Mapa Riscos Estratégicos'!$E$3:$V$91,18,FALSE),0)</f>
        <v>0</v>
      </c>
      <c r="F92" s="144">
        <f>IFERROR(VLOOKUP(E92,'3-Matriz de riscos'!$F$18:$J$21,5,FALSE),0)</f>
        <v>0</v>
      </c>
      <c r="G92" s="145">
        <f>IFERROR(VLOOKUP(F92,'3-Matriz de riscos'!$J$18:$K$21,2,FALSE),)</f>
        <v>0</v>
      </c>
      <c r="H92" s="130" t="s">
        <v>341</v>
      </c>
      <c r="I92" s="129"/>
      <c r="J92" s="129"/>
      <c r="K92" s="130" t="s">
        <v>341</v>
      </c>
      <c r="L92" s="130" t="s">
        <v>341</v>
      </c>
      <c r="M92" s="130" t="s">
        <v>341</v>
      </c>
      <c r="N92" s="130" t="s">
        <v>341</v>
      </c>
      <c r="O92" s="130" t="s">
        <v>341</v>
      </c>
      <c r="P92" s="130" t="s">
        <v>341</v>
      </c>
      <c r="Q92" s="129"/>
      <c r="R92" s="130" t="s">
        <v>341</v>
      </c>
      <c r="S92" s="130" t="s">
        <v>341</v>
      </c>
      <c r="T92" s="130" t="s">
        <v>341</v>
      </c>
      <c r="U92" s="130" t="s">
        <v>341</v>
      </c>
    </row>
    <row r="93" spans="1:21" s="84" customFormat="1" ht="30.75" customHeight="1" thickTop="1" thickBot="1" x14ac:dyDescent="0.25">
      <c r="A93" s="128"/>
      <c r="B93" s="144">
        <f>IFERROR(VLOOKUP(A93,'1-Mapa Riscos Estratégicos'!$E$3:$I$91,3,FALSE),)</f>
        <v>0</v>
      </c>
      <c r="C93" s="144">
        <f>IFERROR(VLOOKUP(A93,'1-Mapa Riscos Estratégicos'!$E$3:$I$91,4,FALSE),0)</f>
        <v>0</v>
      </c>
      <c r="D93" s="144">
        <f>IFERROR(VLOOKUP(A93,'1-Mapa Riscos Estratégicos'!$E$3:$I$91,5,FALSE),0)</f>
        <v>0</v>
      </c>
      <c r="E93" s="145">
        <f>IFERROR(VLOOKUP(A93,'1-Mapa Riscos Estratégicos'!$E$3:$V$91,18,FALSE),0)</f>
        <v>0</v>
      </c>
      <c r="F93" s="144">
        <f>IFERROR(VLOOKUP(E93,'3-Matriz de riscos'!$F$18:$J$21,5,FALSE),0)</f>
        <v>0</v>
      </c>
      <c r="G93" s="145">
        <f>IFERROR(VLOOKUP(F93,'3-Matriz de riscos'!$J$18:$K$21,2,FALSE),)</f>
        <v>0</v>
      </c>
      <c r="H93" s="130" t="s">
        <v>341</v>
      </c>
      <c r="I93" s="129"/>
      <c r="J93" s="129"/>
      <c r="K93" s="130" t="s">
        <v>341</v>
      </c>
      <c r="L93" s="130" t="s">
        <v>341</v>
      </c>
      <c r="M93" s="130" t="s">
        <v>341</v>
      </c>
      <c r="N93" s="130" t="s">
        <v>341</v>
      </c>
      <c r="O93" s="130" t="s">
        <v>341</v>
      </c>
      <c r="P93" s="130" t="s">
        <v>341</v>
      </c>
      <c r="Q93" s="129"/>
      <c r="R93" s="130" t="s">
        <v>341</v>
      </c>
      <c r="S93" s="130" t="s">
        <v>341</v>
      </c>
      <c r="T93" s="130" t="s">
        <v>341</v>
      </c>
      <c r="U93" s="130" t="s">
        <v>341</v>
      </c>
    </row>
    <row r="94" spans="1:21" s="84" customFormat="1" ht="30.75" customHeight="1" thickTop="1" thickBot="1" x14ac:dyDescent="0.25">
      <c r="A94" s="128"/>
      <c r="B94" s="144">
        <f>IFERROR(VLOOKUP(A94,'1-Mapa Riscos Estratégicos'!$E$3:$I$91,3,FALSE),)</f>
        <v>0</v>
      </c>
      <c r="C94" s="144">
        <f>IFERROR(VLOOKUP(A94,'1-Mapa Riscos Estratégicos'!$E$3:$I$91,4,FALSE),0)</f>
        <v>0</v>
      </c>
      <c r="D94" s="144">
        <f>IFERROR(VLOOKUP(A94,'1-Mapa Riscos Estratégicos'!$E$3:$I$91,5,FALSE),0)</f>
        <v>0</v>
      </c>
      <c r="E94" s="145">
        <f>IFERROR(VLOOKUP(A94,'1-Mapa Riscos Estratégicos'!$E$3:$V$91,18,FALSE),0)</f>
        <v>0</v>
      </c>
      <c r="F94" s="144">
        <f>IFERROR(VLOOKUP(E94,'3-Matriz de riscos'!$F$18:$J$21,5,FALSE),0)</f>
        <v>0</v>
      </c>
      <c r="G94" s="145">
        <f>IFERROR(VLOOKUP(F94,'3-Matriz de riscos'!$J$18:$K$21,2,FALSE),)</f>
        <v>0</v>
      </c>
      <c r="H94" s="130" t="s">
        <v>341</v>
      </c>
      <c r="I94" s="129"/>
      <c r="J94" s="129"/>
      <c r="K94" s="130" t="s">
        <v>341</v>
      </c>
      <c r="L94" s="130" t="s">
        <v>341</v>
      </c>
      <c r="M94" s="130" t="s">
        <v>341</v>
      </c>
      <c r="N94" s="130" t="s">
        <v>341</v>
      </c>
      <c r="O94" s="130" t="s">
        <v>341</v>
      </c>
      <c r="P94" s="130" t="s">
        <v>341</v>
      </c>
      <c r="Q94" s="129"/>
      <c r="R94" s="130" t="s">
        <v>341</v>
      </c>
      <c r="S94" s="130" t="s">
        <v>341</v>
      </c>
      <c r="T94" s="130" t="s">
        <v>341</v>
      </c>
      <c r="U94" s="130" t="s">
        <v>341</v>
      </c>
    </row>
    <row r="95" spans="1:21" s="84" customFormat="1" ht="30.75" customHeight="1" thickTop="1" thickBot="1" x14ac:dyDescent="0.25">
      <c r="A95" s="128"/>
      <c r="B95" s="144">
        <f>IFERROR(VLOOKUP(A95,'1-Mapa Riscos Estratégicos'!$E$3:$I$91,3,FALSE),)</f>
        <v>0</v>
      </c>
      <c r="C95" s="144">
        <f>IFERROR(VLOOKUP(A95,'1-Mapa Riscos Estratégicos'!$E$3:$I$91,4,FALSE),0)</f>
        <v>0</v>
      </c>
      <c r="D95" s="144">
        <f>IFERROR(VLOOKUP(A95,'1-Mapa Riscos Estratégicos'!$E$3:$I$91,5,FALSE),0)</f>
        <v>0</v>
      </c>
      <c r="E95" s="145">
        <f>IFERROR(VLOOKUP(A95,'1-Mapa Riscos Estratégicos'!$E$3:$V$91,18,FALSE),0)</f>
        <v>0</v>
      </c>
      <c r="F95" s="144">
        <f>IFERROR(VLOOKUP(E95,'3-Matriz de riscos'!$F$18:$J$21,5,FALSE),0)</f>
        <v>0</v>
      </c>
      <c r="G95" s="145">
        <f>IFERROR(VLOOKUP(F95,'3-Matriz de riscos'!$J$18:$K$21,2,FALSE),)</f>
        <v>0</v>
      </c>
      <c r="H95" s="130" t="s">
        <v>341</v>
      </c>
      <c r="I95" s="129"/>
      <c r="J95" s="129"/>
      <c r="K95" s="130" t="s">
        <v>341</v>
      </c>
      <c r="L95" s="130" t="s">
        <v>341</v>
      </c>
      <c r="M95" s="130" t="s">
        <v>341</v>
      </c>
      <c r="N95" s="130" t="s">
        <v>341</v>
      </c>
      <c r="O95" s="130" t="s">
        <v>341</v>
      </c>
      <c r="P95" s="130" t="s">
        <v>341</v>
      </c>
      <c r="Q95" s="129"/>
      <c r="R95" s="130" t="s">
        <v>341</v>
      </c>
      <c r="S95" s="130" t="s">
        <v>341</v>
      </c>
      <c r="T95" s="130" t="s">
        <v>341</v>
      </c>
      <c r="U95" s="130" t="s">
        <v>341</v>
      </c>
    </row>
    <row r="96" spans="1:21" s="84" customFormat="1" ht="30.75" customHeight="1" thickTop="1" thickBot="1" x14ac:dyDescent="0.25">
      <c r="A96" s="128"/>
      <c r="B96" s="144">
        <f>IFERROR(VLOOKUP(A96,'1-Mapa Riscos Estratégicos'!$E$3:$I$91,3,FALSE),)</f>
        <v>0</v>
      </c>
      <c r="C96" s="144">
        <f>IFERROR(VLOOKUP(A96,'1-Mapa Riscos Estratégicos'!$E$3:$I$91,4,FALSE),0)</f>
        <v>0</v>
      </c>
      <c r="D96" s="144">
        <f>IFERROR(VLOOKUP(A96,'1-Mapa Riscos Estratégicos'!$E$3:$I$91,5,FALSE),0)</f>
        <v>0</v>
      </c>
      <c r="E96" s="145">
        <f>IFERROR(VLOOKUP(A96,'1-Mapa Riscos Estratégicos'!$E$3:$V$91,18,FALSE),0)</f>
        <v>0</v>
      </c>
      <c r="F96" s="144">
        <f>IFERROR(VLOOKUP(E96,'3-Matriz de riscos'!$F$18:$J$21,5,FALSE),0)</f>
        <v>0</v>
      </c>
      <c r="G96" s="145">
        <f>IFERROR(VLOOKUP(F96,'3-Matriz de riscos'!$J$18:$K$21,2,FALSE),)</f>
        <v>0</v>
      </c>
      <c r="H96" s="130" t="s">
        <v>341</v>
      </c>
      <c r="I96" s="129"/>
      <c r="J96" s="129"/>
      <c r="K96" s="130" t="s">
        <v>341</v>
      </c>
      <c r="L96" s="130" t="s">
        <v>341</v>
      </c>
      <c r="M96" s="130" t="s">
        <v>341</v>
      </c>
      <c r="N96" s="130" t="s">
        <v>341</v>
      </c>
      <c r="O96" s="130" t="s">
        <v>341</v>
      </c>
      <c r="P96" s="130" t="s">
        <v>341</v>
      </c>
      <c r="Q96" s="129"/>
      <c r="R96" s="130" t="s">
        <v>341</v>
      </c>
      <c r="S96" s="130" t="s">
        <v>341</v>
      </c>
      <c r="T96" s="130" t="s">
        <v>341</v>
      </c>
      <c r="U96" s="130" t="s">
        <v>341</v>
      </c>
    </row>
    <row r="97" spans="1:21" s="84" customFormat="1" ht="30.75" customHeight="1" thickTop="1" thickBot="1" x14ac:dyDescent="0.25">
      <c r="A97" s="128"/>
      <c r="B97" s="144">
        <f>IFERROR(VLOOKUP(A97,'1-Mapa Riscos Estratégicos'!$E$3:$I$91,3,FALSE),)</f>
        <v>0</v>
      </c>
      <c r="C97" s="144">
        <f>IFERROR(VLOOKUP(A97,'1-Mapa Riscos Estratégicos'!$E$3:$I$91,4,FALSE),0)</f>
        <v>0</v>
      </c>
      <c r="D97" s="144">
        <f>IFERROR(VLOOKUP(A97,'1-Mapa Riscos Estratégicos'!$E$3:$I$91,5,FALSE),0)</f>
        <v>0</v>
      </c>
      <c r="E97" s="145">
        <f>IFERROR(VLOOKUP(A97,'1-Mapa Riscos Estratégicos'!$E$3:$V$91,18,FALSE),0)</f>
        <v>0</v>
      </c>
      <c r="F97" s="144">
        <f>IFERROR(VLOOKUP(E97,'3-Matriz de riscos'!$F$18:$J$21,5,FALSE),0)</f>
        <v>0</v>
      </c>
      <c r="G97" s="145">
        <f>IFERROR(VLOOKUP(F97,'3-Matriz de riscos'!$J$18:$K$21,2,FALSE),)</f>
        <v>0</v>
      </c>
      <c r="H97" s="130" t="s">
        <v>341</v>
      </c>
      <c r="I97" s="129"/>
      <c r="J97" s="129"/>
      <c r="K97" s="130" t="s">
        <v>341</v>
      </c>
      <c r="L97" s="130" t="s">
        <v>341</v>
      </c>
      <c r="M97" s="130" t="s">
        <v>341</v>
      </c>
      <c r="N97" s="130" t="s">
        <v>341</v>
      </c>
      <c r="O97" s="130" t="s">
        <v>341</v>
      </c>
      <c r="P97" s="130" t="s">
        <v>341</v>
      </c>
      <c r="Q97" s="129"/>
      <c r="R97" s="130" t="s">
        <v>341</v>
      </c>
      <c r="S97" s="130" t="s">
        <v>341</v>
      </c>
      <c r="T97" s="130" t="s">
        <v>341</v>
      </c>
      <c r="U97" s="130" t="s">
        <v>341</v>
      </c>
    </row>
    <row r="98" spans="1:21" s="84" customFormat="1" ht="30.75" customHeight="1" thickTop="1" thickBot="1" x14ac:dyDescent="0.25">
      <c r="A98" s="128"/>
      <c r="B98" s="144">
        <f>IFERROR(VLOOKUP(A98,'1-Mapa Riscos Estratégicos'!$E$3:$I$91,3,FALSE),)</f>
        <v>0</v>
      </c>
      <c r="C98" s="144">
        <f>IFERROR(VLOOKUP(A98,'1-Mapa Riscos Estratégicos'!$E$3:$I$91,4,FALSE),0)</f>
        <v>0</v>
      </c>
      <c r="D98" s="144">
        <f>IFERROR(VLOOKUP(A98,'1-Mapa Riscos Estratégicos'!$E$3:$I$91,5,FALSE),0)</f>
        <v>0</v>
      </c>
      <c r="E98" s="145">
        <f>IFERROR(VLOOKUP(A98,'1-Mapa Riscos Estratégicos'!$E$3:$V$91,18,FALSE),0)</f>
        <v>0</v>
      </c>
      <c r="F98" s="144">
        <f>IFERROR(VLOOKUP(E98,'3-Matriz de riscos'!$F$18:$J$21,5,FALSE),0)</f>
        <v>0</v>
      </c>
      <c r="G98" s="145">
        <f>IFERROR(VLOOKUP(F98,'3-Matriz de riscos'!$J$18:$K$21,2,FALSE),)</f>
        <v>0</v>
      </c>
      <c r="H98" s="130" t="s">
        <v>341</v>
      </c>
      <c r="I98" s="129"/>
      <c r="J98" s="129"/>
      <c r="K98" s="130" t="s">
        <v>341</v>
      </c>
      <c r="L98" s="130" t="s">
        <v>341</v>
      </c>
      <c r="M98" s="130" t="s">
        <v>341</v>
      </c>
      <c r="N98" s="130" t="s">
        <v>341</v>
      </c>
      <c r="O98" s="130" t="s">
        <v>341</v>
      </c>
      <c r="P98" s="130" t="s">
        <v>341</v>
      </c>
      <c r="Q98" s="129"/>
      <c r="R98" s="130" t="s">
        <v>341</v>
      </c>
      <c r="S98" s="130" t="s">
        <v>341</v>
      </c>
      <c r="T98" s="130" t="s">
        <v>341</v>
      </c>
      <c r="U98" s="130" t="s">
        <v>341</v>
      </c>
    </row>
    <row r="99" spans="1:21" s="84" customFormat="1" ht="30.75" customHeight="1" thickTop="1" thickBot="1" x14ac:dyDescent="0.25">
      <c r="A99" s="128"/>
      <c r="B99" s="144">
        <f>IFERROR(VLOOKUP(A99,'1-Mapa Riscos Estratégicos'!$E$3:$I$91,3,FALSE),)</f>
        <v>0</v>
      </c>
      <c r="C99" s="144">
        <f>IFERROR(VLOOKUP(A99,'1-Mapa Riscos Estratégicos'!$E$3:$I$91,4,FALSE),0)</f>
        <v>0</v>
      </c>
      <c r="D99" s="144">
        <f>IFERROR(VLOOKUP(A99,'1-Mapa Riscos Estratégicos'!$E$3:$I$91,5,FALSE),0)</f>
        <v>0</v>
      </c>
      <c r="E99" s="145">
        <f>IFERROR(VLOOKUP(A99,'1-Mapa Riscos Estratégicos'!$E$3:$V$91,18,FALSE),0)</f>
        <v>0</v>
      </c>
      <c r="F99" s="144">
        <f>IFERROR(VLOOKUP(E99,'3-Matriz de riscos'!$F$18:$J$21,5,FALSE),0)</f>
        <v>0</v>
      </c>
      <c r="G99" s="145">
        <f>IFERROR(VLOOKUP(F99,'3-Matriz de riscos'!$J$18:$K$21,2,FALSE),)</f>
        <v>0</v>
      </c>
      <c r="H99" s="130" t="s">
        <v>341</v>
      </c>
      <c r="I99" s="129"/>
      <c r="J99" s="129"/>
      <c r="K99" s="130" t="s">
        <v>341</v>
      </c>
      <c r="L99" s="130" t="s">
        <v>341</v>
      </c>
      <c r="M99" s="130" t="s">
        <v>341</v>
      </c>
      <c r="N99" s="130" t="s">
        <v>341</v>
      </c>
      <c r="O99" s="130" t="s">
        <v>341</v>
      </c>
      <c r="P99" s="130" t="s">
        <v>341</v>
      </c>
      <c r="Q99" s="129"/>
      <c r="R99" s="130" t="s">
        <v>341</v>
      </c>
      <c r="S99" s="130" t="s">
        <v>341</v>
      </c>
      <c r="T99" s="130" t="s">
        <v>341</v>
      </c>
      <c r="U99" s="130" t="s">
        <v>341</v>
      </c>
    </row>
    <row r="100" spans="1:21" s="84" customFormat="1" ht="30.75" customHeight="1" thickTop="1" x14ac:dyDescent="0.2">
      <c r="A100" s="128"/>
      <c r="B100" s="144">
        <f>IFERROR(VLOOKUP(A100,'1-Mapa Riscos Estratégicos'!$E$3:$I$91,3,FALSE),)</f>
        <v>0</v>
      </c>
      <c r="C100" s="144">
        <f>IFERROR(VLOOKUP(A100,'1-Mapa Riscos Estratégicos'!$E$3:$I$91,4,FALSE),0)</f>
        <v>0</v>
      </c>
      <c r="D100" s="144">
        <f>IFERROR(VLOOKUP(A100,'1-Mapa Riscos Estratégicos'!$E$3:$I$91,5,FALSE),0)</f>
        <v>0</v>
      </c>
      <c r="E100" s="145">
        <f>IFERROR(VLOOKUP(A100,'1-Mapa Riscos Estratégicos'!$E$3:$V$91,18,FALSE),0)</f>
        <v>0</v>
      </c>
      <c r="F100" s="144">
        <f>IFERROR(VLOOKUP(E100,'3-Matriz de riscos'!$F$18:$J$21,5,FALSE),0)</f>
        <v>0</v>
      </c>
      <c r="G100" s="145">
        <f>IFERROR(VLOOKUP(F100,'3-Matriz de riscos'!$J$18:$K$21,2,FALSE),)</f>
        <v>0</v>
      </c>
      <c r="H100" s="130" t="s">
        <v>341</v>
      </c>
      <c r="I100" s="129"/>
      <c r="J100" s="129"/>
      <c r="K100" s="130" t="s">
        <v>341</v>
      </c>
      <c r="L100" s="130" t="s">
        <v>341</v>
      </c>
      <c r="M100" s="130" t="s">
        <v>341</v>
      </c>
      <c r="N100" s="130" t="s">
        <v>341</v>
      </c>
      <c r="O100" s="130" t="s">
        <v>341</v>
      </c>
      <c r="P100" s="130" t="s">
        <v>341</v>
      </c>
      <c r="Q100" s="129"/>
      <c r="R100" s="130" t="s">
        <v>341</v>
      </c>
      <c r="S100" s="130" t="s">
        <v>341</v>
      </c>
      <c r="T100" s="130" t="s">
        <v>341</v>
      </c>
      <c r="U100" s="130" t="s">
        <v>341</v>
      </c>
    </row>
  </sheetData>
  <sheetProtection password="CC09" sheet="1" objects="1" scenarios="1"/>
  <mergeCells count="1">
    <mergeCell ref="F1:G1"/>
  </mergeCells>
  <conditionalFormatting sqref="E2:E100">
    <cfRule type="containsText" dxfId="3" priority="17" operator="containsText" text="EXTREMO">
      <formula>NOT(ISERROR(SEARCH("EXTREMO",E2)))</formula>
    </cfRule>
    <cfRule type="containsText" dxfId="2" priority="18" operator="containsText" text="ALTO">
      <formula>NOT(ISERROR(SEARCH("ALTO",E2)))</formula>
    </cfRule>
    <cfRule type="containsText" dxfId="1" priority="19" operator="containsText" text="MÉDIO">
      <formula>NOT(ISERROR(SEARCH("MÉDIO",E2)))</formula>
    </cfRule>
    <cfRule type="containsText" dxfId="0" priority="20" operator="containsText" text="BAIXO">
      <formula>NOT(ISERROR(SEARCH("BAIXO",E2)))</formula>
    </cfRule>
  </conditionalFormatting>
  <pageMargins left="0.511811024" right="0.511811024" top="0.78740157499999996" bottom="0.78740157499999996" header="0.31496062000000002" footer="0.31496062000000002"/>
  <pageSetup paperSize="9" orientation="portrait" r:id="rId1"/>
  <ignoredErrors>
    <ignoredError sqref="H3:U1048576 B101:F1048576 G2" unlocked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r:uid="{D67C463E-C48A-4112-A03F-0DB5885DBE55}">
          <x14:formula1>
            <xm:f>'Perguntas possíveis'!$I$15:$I$17</xm:f>
          </x14:formula1>
          <xm:sqref>I2:I100</xm:sqref>
        </x14:dataValidation>
        <x14:dataValidation type="list" allowBlank="1" showInputMessage="1" showErrorMessage="1" xr:uid="{794EB908-59D8-419F-A01E-A9CD212D1DD2}">
          <x14:formula1>
            <xm:f>'Perguntas possíveis'!$M$15:$M$16</xm:f>
          </x14:formula1>
          <xm:sqref>J2:J100</xm:sqref>
        </x14:dataValidation>
        <x14:dataValidation type="list" allowBlank="1" showInputMessage="1" showErrorMessage="1" xr:uid="{8F5CE024-0C6F-44BF-A602-A2B27DA64D43}">
          <x14:formula1>
            <xm:f>'Perguntas possíveis'!$Q$1:$Q$5</xm:f>
          </x14:formula1>
          <xm:sqref>Q2:Q100</xm:sqref>
        </x14:dataValidation>
        <x14:dataValidation type="list" allowBlank="1" showInputMessage="1" showErrorMessage="1" xr:uid="{4CF0FEDC-C561-4ED2-88FE-10120D5B1241}">
          <x14:formula1>
            <xm:f>OFFSET('1-Mapa Riscos Estratégicos'!$E$3,0,0,COUNTA('1-Mapa Riscos Estratégicos'!$E:$E),1)</xm:f>
          </x14:formula1>
          <xm:sqref>A2:A100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A941-25F8-4507-8CC2-2BF71BAD4603}">
  <dimension ref="B2:K27"/>
  <sheetViews>
    <sheetView showGridLines="0" zoomScale="145" zoomScaleNormal="145" workbookViewId="0">
      <selection activeCell="I6" sqref="I6"/>
    </sheetView>
  </sheetViews>
  <sheetFormatPr defaultColWidth="8.85546875" defaultRowHeight="15" x14ac:dyDescent="0.25"/>
  <cols>
    <col min="2" max="2" width="7.28515625" customWidth="1"/>
    <col min="3" max="3" width="10.28515625" customWidth="1"/>
    <col min="4" max="8" width="13.42578125" customWidth="1"/>
    <col min="11" max="11" width="31.42578125" customWidth="1"/>
    <col min="12" max="13" width="6.85546875" customWidth="1"/>
  </cols>
  <sheetData>
    <row r="2" spans="2:11" ht="15.75" x14ac:dyDescent="0.25">
      <c r="D2" s="183" t="s">
        <v>376</v>
      </c>
      <c r="E2" s="182">
        <f>COUNTA('1-Mapa Riscos Estratégicos'!E3:E191)</f>
        <v>0</v>
      </c>
      <c r="F2" s="158" t="s">
        <v>342</v>
      </c>
      <c r="G2" s="157">
        <f>COUNTIF('1-Mapa Riscos Estratégicos'!$I$3:$I$130,'3-Matriz de riscos'!F2)</f>
        <v>0</v>
      </c>
      <c r="H2" s="159" t="e">
        <f>G2/$E$2</f>
        <v>#DIV/0!</v>
      </c>
      <c r="K2" s="89"/>
    </row>
    <row r="3" spans="2:11" ht="15.75" x14ac:dyDescent="0.25">
      <c r="D3" s="183"/>
      <c r="E3" s="182"/>
      <c r="F3" s="158" t="s">
        <v>343</v>
      </c>
      <c r="G3" s="157">
        <f>COUNTIF('1-Mapa Riscos Estratégicos'!$I$3:$I$130,'3-Matriz de riscos'!F3)</f>
        <v>0</v>
      </c>
      <c r="H3" s="159" t="e">
        <f t="shared" ref="H3:H6" si="0">G3/$E$2</f>
        <v>#DIV/0!</v>
      </c>
      <c r="K3" s="89"/>
    </row>
    <row r="4" spans="2:11" ht="15.75" x14ac:dyDescent="0.25">
      <c r="D4" s="183"/>
      <c r="E4" s="182"/>
      <c r="F4" s="158" t="s">
        <v>344</v>
      </c>
      <c r="G4" s="157">
        <f>COUNTIF('1-Mapa Riscos Estratégicos'!$I$3:$I$130,'3-Matriz de riscos'!F4)</f>
        <v>0</v>
      </c>
      <c r="H4" s="159" t="e">
        <f t="shared" si="0"/>
        <v>#DIV/0!</v>
      </c>
      <c r="K4" s="89"/>
    </row>
    <row r="5" spans="2:11" ht="15.75" x14ac:dyDescent="0.25">
      <c r="B5" s="62"/>
      <c r="C5" s="62"/>
      <c r="D5" s="183"/>
      <c r="E5" s="182"/>
      <c r="F5" s="158" t="s">
        <v>345</v>
      </c>
      <c r="G5" s="157">
        <f>COUNTIF('1-Mapa Riscos Estratégicos'!$I$3:$I$130,'3-Matriz de riscos'!F5)</f>
        <v>0</v>
      </c>
      <c r="H5" s="159" t="e">
        <f t="shared" si="0"/>
        <v>#DIV/0!</v>
      </c>
      <c r="K5" s="89"/>
    </row>
    <row r="6" spans="2:11" ht="15.75" x14ac:dyDescent="0.25">
      <c r="B6" s="62"/>
      <c r="C6" s="62"/>
      <c r="D6" s="183"/>
      <c r="E6" s="182"/>
      <c r="F6" s="158" t="s">
        <v>346</v>
      </c>
      <c r="G6" s="157">
        <f>COUNTIF('1-Mapa Riscos Estratégicos'!$I$3:$I$130,'3-Matriz de riscos'!F6)</f>
        <v>0</v>
      </c>
      <c r="H6" s="159" t="e">
        <f t="shared" si="0"/>
        <v>#DIV/0!</v>
      </c>
      <c r="K6" s="89"/>
    </row>
    <row r="7" spans="2:11" ht="15.75" x14ac:dyDescent="0.25">
      <c r="B7" s="62"/>
      <c r="C7" s="62"/>
      <c r="K7" s="89"/>
    </row>
    <row r="8" spans="2:11" ht="16.5" thickBot="1" x14ac:dyDescent="0.3">
      <c r="K8" s="89"/>
    </row>
    <row r="9" spans="2:11" ht="17.25" thickTop="1" thickBot="1" x14ac:dyDescent="0.3">
      <c r="B9" s="177" t="s">
        <v>250</v>
      </c>
      <c r="C9" s="177"/>
      <c r="D9" s="178" t="s">
        <v>251</v>
      </c>
      <c r="E9" s="178"/>
      <c r="F9" s="178"/>
      <c r="G9" s="178"/>
      <c r="H9" s="178"/>
      <c r="K9" s="89"/>
    </row>
    <row r="10" spans="2:11" ht="17.25" thickTop="1" thickBot="1" x14ac:dyDescent="0.3">
      <c r="B10" s="177"/>
      <c r="C10" s="177"/>
      <c r="D10" s="71" t="s">
        <v>60</v>
      </c>
      <c r="E10" s="72" t="s">
        <v>61</v>
      </c>
      <c r="F10" s="71" t="s">
        <v>62</v>
      </c>
      <c r="G10" s="73" t="s">
        <v>63</v>
      </c>
      <c r="H10" s="71" t="s">
        <v>252</v>
      </c>
      <c r="K10" s="89"/>
    </row>
    <row r="11" spans="2:11" ht="28.5" customHeight="1" thickTop="1" thickBot="1" x14ac:dyDescent="0.3">
      <c r="B11" s="179" t="s">
        <v>65</v>
      </c>
      <c r="C11" s="71" t="s">
        <v>252</v>
      </c>
      <c r="D11" s="147">
        <f>COUNTIFS('1-Mapa Riscos Estratégicos'!$Y$3:$Y$91,'3-Matriz de riscos'!$C11,'1-Mapa Riscos Estratégicos'!$AA$3:$AA$91,'3-Matriz de riscos'!D$10)</f>
        <v>0</v>
      </c>
      <c r="E11" s="147">
        <f>COUNTIFS('1-Mapa Riscos Estratégicos'!$Y$3:$Y$91,'3-Matriz de riscos'!$C11,'1-Mapa Riscos Estratégicos'!$AA$3:$AA$91,'3-Matriz de riscos'!E$10)</f>
        <v>0</v>
      </c>
      <c r="F11" s="148">
        <f>COUNTIFS('1-Mapa Riscos Estratégicos'!$Y$3:$Y$91,'3-Matriz de riscos'!$C11,'1-Mapa Riscos Estratégicos'!$AA$3:$AA$91,'3-Matriz de riscos'!F$10)</f>
        <v>0</v>
      </c>
      <c r="G11" s="149">
        <f>COUNTIFS('1-Mapa Riscos Estratégicos'!$Y$3:$Y$91,'3-Matriz de riscos'!$C11,'1-Mapa Riscos Estratégicos'!$AA$3:$AA$91,'3-Matriz de riscos'!G$10)</f>
        <v>0</v>
      </c>
      <c r="H11" s="149">
        <f>COUNTIFS('1-Mapa Riscos Estratégicos'!$Y$3:$Y$91,'3-Matriz de riscos'!$C11,'1-Mapa Riscos Estratégicos'!$AA$3:$AA$91,'3-Matriz de riscos'!H$10)</f>
        <v>0</v>
      </c>
      <c r="K11" s="89"/>
    </row>
    <row r="12" spans="2:11" ht="28.5" customHeight="1" thickTop="1" thickBot="1" x14ac:dyDescent="0.3">
      <c r="B12" s="179"/>
      <c r="C12" s="71" t="s">
        <v>59</v>
      </c>
      <c r="D12" s="150">
        <f>COUNTIFS('1-Mapa Riscos Estratégicos'!$Y$3:$Y$91,'3-Matriz de riscos'!$C12,'1-Mapa Riscos Estratégicos'!$AA$3:$AA$91,'3-Matriz de riscos'!D$10)</f>
        <v>0</v>
      </c>
      <c r="E12" s="147">
        <f>COUNTIFS('1-Mapa Riscos Estratégicos'!$Y$3:$Y$91,'3-Matriz de riscos'!$C12,'1-Mapa Riscos Estratégicos'!$AA$3:$AA$91,'3-Matriz de riscos'!E$10)</f>
        <v>0</v>
      </c>
      <c r="F12" s="147">
        <f>COUNTIFS('1-Mapa Riscos Estratégicos'!$Y$3:$Y$91,'3-Matriz de riscos'!$C12,'1-Mapa Riscos Estratégicos'!$AA$3:$AA$91,'3-Matriz de riscos'!F$10)</f>
        <v>0</v>
      </c>
      <c r="G12" s="148">
        <f>COUNTIFS('1-Mapa Riscos Estratégicos'!$Y$3:$Y$91,'3-Matriz de riscos'!$C12,'1-Mapa Riscos Estratégicos'!$AA$3:$AA$91,'3-Matriz de riscos'!G$10)</f>
        <v>0</v>
      </c>
      <c r="H12" s="149">
        <f>COUNTIFS('1-Mapa Riscos Estratégicos'!$Y$3:$Y$91,'3-Matriz de riscos'!$C12,'1-Mapa Riscos Estratégicos'!$AA$3:$AA$91,'3-Matriz de riscos'!H$10)</f>
        <v>0</v>
      </c>
    </row>
    <row r="13" spans="2:11" ht="28.5" customHeight="1" thickTop="1" thickBot="1" x14ac:dyDescent="0.3">
      <c r="B13" s="179"/>
      <c r="C13" s="71" t="s">
        <v>58</v>
      </c>
      <c r="D13" s="150">
        <f>COUNTIFS('1-Mapa Riscos Estratégicos'!$Y$3:$Y$91,'3-Matriz de riscos'!$C13,'1-Mapa Riscos Estratégicos'!$AA$3:$AA$91,'3-Matriz de riscos'!D$10)</f>
        <v>0</v>
      </c>
      <c r="E13" s="150">
        <f>COUNTIFS('1-Mapa Riscos Estratégicos'!$Y$3:$Y$91,'3-Matriz de riscos'!$C13,'1-Mapa Riscos Estratégicos'!$AA$3:$AA$91,'3-Matriz de riscos'!E$10)</f>
        <v>0</v>
      </c>
      <c r="F13" s="147">
        <f>COUNTIFS('1-Mapa Riscos Estratégicos'!$Y$3:$Y$91,'3-Matriz de riscos'!$C13,'1-Mapa Riscos Estratégicos'!$AA$3:$AA$91,'3-Matriz de riscos'!F$10)</f>
        <v>0</v>
      </c>
      <c r="G13" s="148">
        <f>COUNTIFS('1-Mapa Riscos Estratégicos'!$Y$3:$Y$91,'3-Matriz de riscos'!$C13,'1-Mapa Riscos Estratégicos'!$AA$3:$AA$91,'3-Matriz de riscos'!G$10)</f>
        <v>0</v>
      </c>
      <c r="H13" s="148">
        <f>COUNTIFS('1-Mapa Riscos Estratégicos'!$Y$3:$Y$91,'3-Matriz de riscos'!$C13,'1-Mapa Riscos Estratégicos'!$AA$3:$AA$91,'3-Matriz de riscos'!H$10)</f>
        <v>0</v>
      </c>
    </row>
    <row r="14" spans="2:11" ht="28.5" customHeight="1" thickTop="1" thickBot="1" x14ac:dyDescent="0.3">
      <c r="B14" s="179"/>
      <c r="C14" s="71" t="s">
        <v>57</v>
      </c>
      <c r="D14" s="150">
        <f>COUNTIFS('1-Mapa Riscos Estratégicos'!$Y$3:$Y$91,'3-Matriz de riscos'!$C14,'1-Mapa Riscos Estratégicos'!$AA$3:$AA$91,'3-Matriz de riscos'!D$10)</f>
        <v>0</v>
      </c>
      <c r="E14" s="150">
        <f>COUNTIFS('1-Mapa Riscos Estratégicos'!$Y$3:$Y$91,'3-Matriz de riscos'!$C14,'1-Mapa Riscos Estratégicos'!$AA$3:$AA$91,'3-Matriz de riscos'!E$10)</f>
        <v>0</v>
      </c>
      <c r="F14" s="147">
        <f>COUNTIFS('1-Mapa Riscos Estratégicos'!$Y$3:$Y$91,'3-Matriz de riscos'!$C14,'1-Mapa Riscos Estratégicos'!$AA$3:$AA$91,'3-Matriz de riscos'!F$10)</f>
        <v>0</v>
      </c>
      <c r="G14" s="147">
        <f>COUNTIFS('1-Mapa Riscos Estratégicos'!$Y$3:$Y$91,'3-Matriz de riscos'!$C14,'1-Mapa Riscos Estratégicos'!$AA$3:$AA$91,'3-Matriz de riscos'!G$10)</f>
        <v>0</v>
      </c>
      <c r="H14" s="147">
        <f>COUNTIFS('1-Mapa Riscos Estratégicos'!$Y$3:$Y$91,'3-Matriz de riscos'!$C14,'1-Mapa Riscos Estratégicos'!$AA$3:$AA$91,'3-Matriz de riscos'!H$10)</f>
        <v>0</v>
      </c>
    </row>
    <row r="15" spans="2:11" ht="28.5" customHeight="1" thickTop="1" thickBot="1" x14ac:dyDescent="0.3">
      <c r="B15" s="179"/>
      <c r="C15" s="71" t="s">
        <v>56</v>
      </c>
      <c r="D15" s="150">
        <f>COUNTIFS('1-Mapa Riscos Estratégicos'!$Y$3:$Y$91,'3-Matriz de riscos'!$C15,'1-Mapa Riscos Estratégicos'!$AA$3:$AA$91,'3-Matriz de riscos'!D$10)</f>
        <v>0</v>
      </c>
      <c r="E15" s="150">
        <f>COUNTIFS('1-Mapa Riscos Estratégicos'!$Y$3:$Y$91,'3-Matriz de riscos'!$C15,'1-Mapa Riscos Estratégicos'!$AA$3:$AA$91,'3-Matriz de riscos'!E$10)</f>
        <v>0</v>
      </c>
      <c r="F15" s="150">
        <f>COUNTIFS('1-Mapa Riscos Estratégicos'!$Y$3:$Y$91,'3-Matriz de riscos'!$C15,'1-Mapa Riscos Estratégicos'!$AA$3:$AA$91,'3-Matriz de riscos'!F$10)</f>
        <v>0</v>
      </c>
      <c r="G15" s="150">
        <f>COUNTIFS('1-Mapa Riscos Estratégicos'!$Y$3:$Y$91,'3-Matriz de riscos'!$C15,'1-Mapa Riscos Estratégicos'!$AA$3:$AA$91,'3-Matriz de riscos'!G$10)</f>
        <v>0</v>
      </c>
      <c r="H15" s="147">
        <f>COUNTIFS('1-Mapa Riscos Estratégicos'!$Y$3:$Y$91,'3-Matriz de riscos'!$C15,'1-Mapa Riscos Estratégicos'!$AA$3:$AA$91,'3-Matriz de riscos'!H$10)</f>
        <v>0</v>
      </c>
    </row>
    <row r="16" spans="2:11" ht="15.75" thickTop="1" x14ac:dyDescent="0.25"/>
    <row r="17" spans="2:11" ht="15.75" thickBot="1" x14ac:dyDescent="0.3">
      <c r="B17" s="61" t="s">
        <v>255</v>
      </c>
      <c r="C17" s="61"/>
      <c r="D17" s="61"/>
      <c r="E17" s="61"/>
      <c r="F17" s="61" t="s">
        <v>169</v>
      </c>
      <c r="G17" s="61"/>
      <c r="H17" s="61"/>
      <c r="I17" s="61"/>
    </row>
    <row r="18" spans="2:11" ht="27" customHeight="1" thickBot="1" x14ac:dyDescent="0.3">
      <c r="B18" s="149" t="s">
        <v>264</v>
      </c>
      <c r="C18" s="149">
        <f>COUNTIF('1-Mapa Riscos Estratégicos'!$R$3:$R$91,B18)</f>
        <v>0</v>
      </c>
      <c r="D18" s="151">
        <f>IFERROR(C18/$C$22,)</f>
        <v>0</v>
      </c>
      <c r="E18" s="61"/>
      <c r="F18" s="149" t="s">
        <v>264</v>
      </c>
      <c r="G18" s="149">
        <f>COUNTIF('1-Mapa Riscos Estratégicos'!$V$3:$V$91,F18)</f>
        <v>0</v>
      </c>
      <c r="H18" s="151">
        <f>IFERROR(G18/$G$22,)</f>
        <v>0</v>
      </c>
      <c r="I18" s="64" t="s">
        <v>256</v>
      </c>
      <c r="J18" s="69" t="s">
        <v>261</v>
      </c>
      <c r="K18" s="69" t="s">
        <v>350</v>
      </c>
    </row>
    <row r="19" spans="2:11" ht="27" customHeight="1" thickBot="1" x14ac:dyDescent="0.3">
      <c r="B19" s="148" t="s">
        <v>187</v>
      </c>
      <c r="C19" s="148">
        <f>COUNTIF('1-Mapa Riscos Estratégicos'!$R$3:$R$91,B19)</f>
        <v>0</v>
      </c>
      <c r="D19" s="152">
        <f t="shared" ref="D19:D21" si="1">IFERROR(C19/$C$22,)</f>
        <v>0</v>
      </c>
      <c r="E19" s="61"/>
      <c r="F19" s="148" t="s">
        <v>187</v>
      </c>
      <c r="G19" s="148">
        <f>COUNTIF('1-Mapa Riscos Estratégicos'!$V$3:$V$91,F19)</f>
        <v>0</v>
      </c>
      <c r="H19" s="152">
        <f t="shared" ref="H19:H21" si="2">IFERROR(G19/$G$22,)</f>
        <v>0</v>
      </c>
      <c r="I19" s="64" t="s">
        <v>257</v>
      </c>
      <c r="J19" s="70" t="s">
        <v>262</v>
      </c>
      <c r="K19" s="180" t="s">
        <v>351</v>
      </c>
    </row>
    <row r="20" spans="2:11" ht="27" customHeight="1" thickBot="1" x14ac:dyDescent="0.3">
      <c r="B20" s="153" t="s">
        <v>188</v>
      </c>
      <c r="C20" s="153">
        <f>COUNTIF('1-Mapa Riscos Estratégicos'!$R$3:$R$91,B20)</f>
        <v>0</v>
      </c>
      <c r="D20" s="154">
        <f t="shared" si="1"/>
        <v>0</v>
      </c>
      <c r="E20" s="61"/>
      <c r="F20" s="153" t="s">
        <v>188</v>
      </c>
      <c r="G20" s="153">
        <f>COUNTIF('1-Mapa Riscos Estratégicos'!$V$3:$V$91,F20)</f>
        <v>0</v>
      </c>
      <c r="H20" s="154">
        <f t="shared" si="2"/>
        <v>0</v>
      </c>
      <c r="I20" s="64" t="s">
        <v>258</v>
      </c>
      <c r="J20" s="70" t="s">
        <v>262</v>
      </c>
      <c r="K20" s="181"/>
    </row>
    <row r="21" spans="2:11" ht="27" customHeight="1" thickBot="1" x14ac:dyDescent="0.3">
      <c r="B21" s="150" t="s">
        <v>189</v>
      </c>
      <c r="C21" s="150">
        <f>COUNTIF('1-Mapa Riscos Estratégicos'!$R$3:$R$91,B21)</f>
        <v>0</v>
      </c>
      <c r="D21" s="155">
        <f t="shared" si="1"/>
        <v>0</v>
      </c>
      <c r="E21" s="61"/>
      <c r="F21" s="150" t="s">
        <v>189</v>
      </c>
      <c r="G21" s="150">
        <f>COUNTIF('1-Mapa Riscos Estratégicos'!$V$3:$V$91,F21)</f>
        <v>0</v>
      </c>
      <c r="H21" s="155">
        <f t="shared" si="2"/>
        <v>0</v>
      </c>
      <c r="I21" s="64" t="s">
        <v>259</v>
      </c>
      <c r="J21" s="70" t="s">
        <v>263</v>
      </c>
      <c r="K21" s="69" t="s">
        <v>352</v>
      </c>
    </row>
    <row r="22" spans="2:11" x14ac:dyDescent="0.25">
      <c r="B22" s="62" t="s">
        <v>253</v>
      </c>
      <c r="C22" s="62">
        <f>SUM(C18:C21)</f>
        <v>0</v>
      </c>
      <c r="D22" s="63"/>
      <c r="E22" s="61"/>
      <c r="F22" s="62" t="s">
        <v>253</v>
      </c>
      <c r="G22" s="62">
        <f>SUM(G18:G21)</f>
        <v>0</v>
      </c>
      <c r="H22" s="63"/>
      <c r="I22" s="61"/>
    </row>
    <row r="25" spans="2:11" ht="16.5" customHeight="1" x14ac:dyDescent="0.25"/>
    <row r="27" spans="2:11" ht="16.5" customHeight="1" x14ac:dyDescent="0.25"/>
  </sheetData>
  <mergeCells count="6">
    <mergeCell ref="B9:C10"/>
    <mergeCell ref="D9:H9"/>
    <mergeCell ref="B11:B15"/>
    <mergeCell ref="K19:K20"/>
    <mergeCell ref="E2:E6"/>
    <mergeCell ref="D2:D6"/>
  </mergeCell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E1199FF-B5D9-4A20-91FA-1F2718860C67}">
          <x14:formula1>
            <xm:f>'Perguntas possíveis'!$E$15:$E$18</xm:f>
          </x14:formula1>
          <xm:sqref>F10:G10 D10</xm:sqref>
        </x14:dataValidation>
        <x14:dataValidation type="list" allowBlank="1" showInputMessage="1" showErrorMessage="1" xr:uid="{1219D4F0-DC16-4289-90AC-3428BB5C023A}">
          <x14:formula1>
            <xm:f>'Perguntas possíveis'!$E$15:$E$19</xm:f>
          </x14:formula1>
          <xm:sqref>H10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022B-7128-4F23-8672-6E1729551628}">
  <dimension ref="A1:E13"/>
  <sheetViews>
    <sheetView zoomScaleNormal="100" workbookViewId="0">
      <selection activeCell="C2" sqref="C2"/>
    </sheetView>
  </sheetViews>
  <sheetFormatPr defaultRowHeight="15.75" x14ac:dyDescent="0.25"/>
  <cols>
    <col min="1" max="1" width="47.42578125" style="138" customWidth="1"/>
    <col min="2" max="2" width="18.5703125" style="138" customWidth="1"/>
    <col min="3" max="3" width="22.7109375" style="138" customWidth="1"/>
    <col min="4" max="4" width="53.85546875" style="138" customWidth="1"/>
    <col min="5" max="5" width="34.85546875" style="138" customWidth="1"/>
    <col min="6" max="16384" width="9.140625" style="138"/>
  </cols>
  <sheetData>
    <row r="1" spans="1:5" ht="29.25" thickTop="1" thickBot="1" x14ac:dyDescent="0.3">
      <c r="A1" s="137" t="s">
        <v>373</v>
      </c>
      <c r="B1" s="141" t="s">
        <v>2</v>
      </c>
      <c r="C1" s="141" t="s">
        <v>370</v>
      </c>
      <c r="D1" s="141" t="s">
        <v>371</v>
      </c>
      <c r="E1" s="141" t="s">
        <v>372</v>
      </c>
    </row>
    <row r="2" spans="1:5" ht="57.75" customHeight="1" thickTop="1" thickBot="1" x14ac:dyDescent="0.3">
      <c r="A2" s="139"/>
      <c r="B2" s="140"/>
      <c r="C2" s="140"/>
      <c r="D2" s="140"/>
      <c r="E2" s="140"/>
    </row>
    <row r="3" spans="1:5" ht="57.75" customHeight="1" thickTop="1" thickBot="1" x14ac:dyDescent="0.3">
      <c r="A3" s="139"/>
      <c r="B3" s="140"/>
      <c r="C3" s="140"/>
      <c r="D3" s="140"/>
      <c r="E3" s="140"/>
    </row>
    <row r="4" spans="1:5" ht="57.75" customHeight="1" thickTop="1" thickBot="1" x14ac:dyDescent="0.3">
      <c r="A4" s="139"/>
      <c r="B4" s="140"/>
      <c r="C4" s="140"/>
      <c r="D4" s="140"/>
      <c r="E4" s="140"/>
    </row>
    <row r="5" spans="1:5" ht="57.75" customHeight="1" thickTop="1" thickBot="1" x14ac:dyDescent="0.3">
      <c r="A5" s="139"/>
      <c r="B5" s="140"/>
      <c r="C5" s="140"/>
      <c r="D5" s="140"/>
      <c r="E5" s="140"/>
    </row>
    <row r="6" spans="1:5" ht="57.75" customHeight="1" thickTop="1" thickBot="1" x14ac:dyDescent="0.3">
      <c r="A6" s="139"/>
      <c r="B6" s="140"/>
      <c r="C6" s="140"/>
      <c r="D6" s="140"/>
      <c r="E6" s="140"/>
    </row>
    <row r="7" spans="1:5" ht="57.75" customHeight="1" thickTop="1" thickBot="1" x14ac:dyDescent="0.3">
      <c r="A7" s="139"/>
      <c r="B7" s="140"/>
      <c r="C7" s="140"/>
      <c r="D7" s="140"/>
      <c r="E7" s="140"/>
    </row>
    <row r="8" spans="1:5" ht="57.75" customHeight="1" thickTop="1" thickBot="1" x14ac:dyDescent="0.3">
      <c r="A8" s="139"/>
      <c r="B8" s="140"/>
      <c r="C8" s="140"/>
      <c r="D8" s="140"/>
      <c r="E8" s="140"/>
    </row>
    <row r="9" spans="1:5" ht="57.75" customHeight="1" thickTop="1" thickBot="1" x14ac:dyDescent="0.3">
      <c r="A9" s="139"/>
      <c r="B9" s="140"/>
      <c r="C9" s="140"/>
      <c r="D9" s="140"/>
      <c r="E9" s="140"/>
    </row>
    <row r="10" spans="1:5" ht="57.75" customHeight="1" thickTop="1" thickBot="1" x14ac:dyDescent="0.3">
      <c r="A10" s="139"/>
      <c r="B10" s="140"/>
      <c r="C10" s="140"/>
      <c r="D10" s="140"/>
      <c r="E10" s="140"/>
    </row>
    <row r="11" spans="1:5" ht="57.75" customHeight="1" thickTop="1" thickBot="1" x14ac:dyDescent="0.3">
      <c r="A11" s="139"/>
      <c r="B11" s="140"/>
      <c r="C11" s="140"/>
      <c r="D11" s="140"/>
      <c r="E11" s="140"/>
    </row>
    <row r="12" spans="1:5" ht="57.75" customHeight="1" thickTop="1" thickBot="1" x14ac:dyDescent="0.3">
      <c r="A12" s="139"/>
      <c r="B12" s="140"/>
      <c r="C12" s="140"/>
      <c r="D12" s="140"/>
      <c r="E12" s="140"/>
    </row>
    <row r="13" spans="1:5" ht="16.5" thickTop="1" x14ac:dyDescent="0.25"/>
  </sheetData>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A772B066-8004-42C0-A995-2D912F11C92D}">
          <x14:formula1>
            <xm:f>OFFSET('1-Mapa Riscos Estratégicos'!$E$3,0,0,COUNTA('1-Mapa Riscos Estratégicos'!$E:$E),1)</xm:f>
          </x14:formula1>
          <xm:sqref>A2:A12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9D43-0AA6-4055-A88B-E7C68E1D8ED0}">
  <dimension ref="A1:H23"/>
  <sheetViews>
    <sheetView workbookViewId="0">
      <selection activeCell="B13" sqref="B13"/>
    </sheetView>
  </sheetViews>
  <sheetFormatPr defaultRowHeight="15" x14ac:dyDescent="0.25"/>
  <cols>
    <col min="1" max="1" width="23.28515625" customWidth="1"/>
    <col min="2" max="2" width="17.85546875" customWidth="1"/>
    <col min="3" max="3" width="18.140625" customWidth="1"/>
    <col min="4" max="8" width="25.28515625" customWidth="1"/>
  </cols>
  <sheetData>
    <row r="1" spans="1:8" ht="33.75" customHeight="1" x14ac:dyDescent="0.25">
      <c r="A1" s="184" t="s">
        <v>355</v>
      </c>
      <c r="B1" s="136" t="s">
        <v>356</v>
      </c>
      <c r="C1" s="136" t="s">
        <v>358</v>
      </c>
      <c r="D1" s="136" t="s">
        <v>360</v>
      </c>
      <c r="E1" s="136" t="s">
        <v>362</v>
      </c>
      <c r="F1" s="136" t="s">
        <v>364</v>
      </c>
      <c r="G1" s="136" t="s">
        <v>366</v>
      </c>
      <c r="H1" s="136" t="s">
        <v>368</v>
      </c>
    </row>
    <row r="2" spans="1:8" ht="33.75" customHeight="1" thickBot="1" x14ac:dyDescent="0.3">
      <c r="A2" s="184"/>
      <c r="B2" s="136" t="s">
        <v>357</v>
      </c>
      <c r="C2" s="136" t="s">
        <v>359</v>
      </c>
      <c r="D2" s="136" t="s">
        <v>361</v>
      </c>
      <c r="E2" s="136" t="s">
        <v>363</v>
      </c>
      <c r="F2" s="136" t="s">
        <v>365</v>
      </c>
      <c r="G2" s="136" t="s">
        <v>367</v>
      </c>
      <c r="H2" s="136" t="s">
        <v>369</v>
      </c>
    </row>
    <row r="3" spans="1:8" ht="35.25" customHeight="1" thickTop="1" thickBot="1" x14ac:dyDescent="0.3">
      <c r="A3" s="75"/>
      <c r="B3" s="75"/>
      <c r="C3" s="75"/>
      <c r="D3" s="75"/>
      <c r="E3" s="75"/>
      <c r="F3" s="75"/>
      <c r="G3" s="75"/>
      <c r="H3" s="75"/>
    </row>
    <row r="4" spans="1:8" ht="35.25" customHeight="1" thickTop="1" thickBot="1" x14ac:dyDescent="0.3">
      <c r="A4" s="75"/>
      <c r="B4" s="75"/>
      <c r="C4" s="75"/>
      <c r="D4" s="75"/>
      <c r="E4" s="75"/>
      <c r="F4" s="75"/>
      <c r="G4" s="75"/>
      <c r="H4" s="75"/>
    </row>
    <row r="5" spans="1:8" ht="35.25" customHeight="1" thickTop="1" thickBot="1" x14ac:dyDescent="0.3">
      <c r="A5" s="75"/>
      <c r="B5" s="75"/>
      <c r="C5" s="75"/>
      <c r="D5" s="75"/>
      <c r="E5" s="75"/>
      <c r="F5" s="75"/>
      <c r="G5" s="75"/>
      <c r="H5" s="75"/>
    </row>
    <row r="6" spans="1:8" ht="35.25" customHeight="1" thickTop="1" thickBot="1" x14ac:dyDescent="0.3">
      <c r="A6" s="75"/>
      <c r="B6" s="75"/>
      <c r="C6" s="75"/>
      <c r="D6" s="75"/>
      <c r="E6" s="75"/>
      <c r="F6" s="75"/>
      <c r="G6" s="75"/>
      <c r="H6" s="75"/>
    </row>
    <row r="7" spans="1:8" ht="35.25" customHeight="1" thickTop="1" thickBot="1" x14ac:dyDescent="0.3">
      <c r="A7" s="75"/>
      <c r="B7" s="75"/>
      <c r="C7" s="75"/>
      <c r="D7" s="75"/>
      <c r="E7" s="75"/>
      <c r="F7" s="75"/>
      <c r="G7" s="75"/>
      <c r="H7" s="75"/>
    </row>
    <row r="8" spans="1:8" ht="35.25" customHeight="1" thickTop="1" thickBot="1" x14ac:dyDescent="0.3">
      <c r="A8" s="75"/>
      <c r="B8" s="75"/>
      <c r="C8" s="75"/>
      <c r="D8" s="75"/>
      <c r="E8" s="75"/>
      <c r="F8" s="75"/>
      <c r="G8" s="75"/>
      <c r="H8" s="75"/>
    </row>
    <row r="9" spans="1:8" ht="35.25" customHeight="1" thickTop="1" thickBot="1" x14ac:dyDescent="0.3">
      <c r="A9" s="75"/>
      <c r="B9" s="75"/>
      <c r="C9" s="75"/>
      <c r="D9" s="75"/>
      <c r="E9" s="75"/>
      <c r="F9" s="75"/>
      <c r="G9" s="75"/>
      <c r="H9" s="75"/>
    </row>
    <row r="10" spans="1:8" ht="35.25" customHeight="1" thickTop="1" thickBot="1" x14ac:dyDescent="0.3">
      <c r="A10" s="75"/>
      <c r="B10" s="75"/>
      <c r="C10" s="75"/>
      <c r="D10" s="75"/>
      <c r="E10" s="75"/>
      <c r="F10" s="75"/>
      <c r="G10" s="75"/>
      <c r="H10" s="75"/>
    </row>
    <row r="11" spans="1:8" ht="35.25" customHeight="1" thickTop="1" thickBot="1" x14ac:dyDescent="0.3">
      <c r="A11" s="75"/>
      <c r="B11" s="75"/>
      <c r="C11" s="75"/>
      <c r="D11" s="75"/>
      <c r="E11" s="75"/>
      <c r="F11" s="75"/>
      <c r="G11" s="75"/>
      <c r="H11" s="75"/>
    </row>
    <row r="12" spans="1:8" ht="35.25" customHeight="1" thickTop="1" thickBot="1" x14ac:dyDescent="0.3">
      <c r="A12" s="75"/>
      <c r="B12" s="75"/>
      <c r="C12" s="75"/>
      <c r="D12" s="75"/>
      <c r="E12" s="75"/>
      <c r="F12" s="75"/>
      <c r="G12" s="75"/>
      <c r="H12" s="75"/>
    </row>
    <row r="13" spans="1:8" ht="35.25" customHeight="1" thickTop="1" thickBot="1" x14ac:dyDescent="0.3">
      <c r="A13" s="75"/>
      <c r="B13" s="75"/>
      <c r="C13" s="75"/>
      <c r="D13" s="75"/>
      <c r="E13" s="75"/>
      <c r="F13" s="75"/>
      <c r="G13" s="75"/>
      <c r="H13" s="75"/>
    </row>
    <row r="14" spans="1:8" ht="35.25" customHeight="1" thickTop="1" thickBot="1" x14ac:dyDescent="0.3">
      <c r="A14" s="75"/>
      <c r="B14" s="75"/>
      <c r="C14" s="75"/>
      <c r="D14" s="75"/>
      <c r="E14" s="75"/>
      <c r="F14" s="75"/>
      <c r="G14" s="75"/>
      <c r="H14" s="75"/>
    </row>
    <row r="15" spans="1:8" ht="35.25" customHeight="1" thickTop="1" thickBot="1" x14ac:dyDescent="0.3">
      <c r="A15" s="75"/>
      <c r="B15" s="75"/>
      <c r="C15" s="75"/>
      <c r="D15" s="75"/>
      <c r="E15" s="75"/>
      <c r="F15" s="75"/>
      <c r="G15" s="75"/>
      <c r="H15" s="75"/>
    </row>
    <row r="16" spans="1:8" ht="35.25" customHeight="1" thickTop="1" thickBot="1" x14ac:dyDescent="0.3">
      <c r="A16" s="75"/>
      <c r="B16" s="75"/>
      <c r="C16" s="75"/>
      <c r="D16" s="75"/>
      <c r="E16" s="75"/>
      <c r="F16" s="75"/>
      <c r="G16" s="75"/>
      <c r="H16" s="75"/>
    </row>
    <row r="17" spans="1:8" ht="35.25" customHeight="1" thickTop="1" thickBot="1" x14ac:dyDescent="0.3">
      <c r="A17" s="75"/>
      <c r="B17" s="75"/>
      <c r="C17" s="75"/>
      <c r="D17" s="75"/>
      <c r="E17" s="75"/>
      <c r="F17" s="75"/>
      <c r="G17" s="75"/>
      <c r="H17" s="75"/>
    </row>
    <row r="18" spans="1:8" ht="35.25" customHeight="1" thickTop="1" thickBot="1" x14ac:dyDescent="0.3">
      <c r="A18" s="75"/>
      <c r="B18" s="75"/>
      <c r="C18" s="75"/>
      <c r="D18" s="75"/>
      <c r="E18" s="75"/>
      <c r="F18" s="75"/>
      <c r="G18" s="75"/>
      <c r="H18" s="75"/>
    </row>
    <row r="19" spans="1:8" ht="35.25" customHeight="1" thickTop="1" thickBot="1" x14ac:dyDescent="0.3">
      <c r="A19" s="75"/>
      <c r="B19" s="75"/>
      <c r="C19" s="75"/>
      <c r="D19" s="75"/>
      <c r="E19" s="75"/>
      <c r="F19" s="75"/>
      <c r="G19" s="75"/>
      <c r="H19" s="75"/>
    </row>
    <row r="20" spans="1:8" ht="35.25" customHeight="1" thickTop="1" thickBot="1" x14ac:dyDescent="0.3">
      <c r="A20" s="75"/>
      <c r="B20" s="75"/>
      <c r="C20" s="75"/>
      <c r="D20" s="75"/>
      <c r="E20" s="75"/>
      <c r="F20" s="75"/>
      <c r="G20" s="75"/>
      <c r="H20" s="75"/>
    </row>
    <row r="21" spans="1:8" ht="35.25" customHeight="1" thickTop="1" thickBot="1" x14ac:dyDescent="0.3">
      <c r="A21" s="75"/>
      <c r="B21" s="75"/>
      <c r="C21" s="75"/>
      <c r="D21" s="75"/>
      <c r="E21" s="75"/>
      <c r="F21" s="75"/>
      <c r="G21" s="75"/>
      <c r="H21" s="75"/>
    </row>
    <row r="22" spans="1:8" ht="35.25" customHeight="1" thickTop="1" thickBot="1" x14ac:dyDescent="0.3">
      <c r="A22" s="75"/>
      <c r="B22" s="75"/>
      <c r="C22" s="75"/>
      <c r="D22" s="75"/>
      <c r="E22" s="75"/>
      <c r="F22" s="75"/>
      <c r="G22" s="75"/>
      <c r="H22" s="75"/>
    </row>
    <row r="23" spans="1:8" ht="15.75" thickTop="1" x14ac:dyDescent="0.25"/>
  </sheetData>
  <mergeCells count="1">
    <mergeCell ref="A1:A2"/>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3"/>
  <sheetViews>
    <sheetView workbookViewId="0">
      <selection activeCell="L2" sqref="L2:L6"/>
    </sheetView>
  </sheetViews>
  <sheetFormatPr defaultColWidth="8.85546875" defaultRowHeight="75.75" customHeight="1" x14ac:dyDescent="0.25"/>
  <cols>
    <col min="1" max="1" width="14" customWidth="1"/>
    <col min="2" max="2" width="17.7109375" customWidth="1"/>
    <col min="13" max="13" width="17.140625" customWidth="1"/>
  </cols>
  <sheetData>
    <row r="1" spans="1:18" ht="75.75" customHeight="1" thickBot="1" x14ac:dyDescent="0.3">
      <c r="A1" s="10" t="s">
        <v>13</v>
      </c>
      <c r="B1" s="11" t="s">
        <v>14</v>
      </c>
      <c r="E1" t="s">
        <v>15</v>
      </c>
      <c r="L1" t="s">
        <v>297</v>
      </c>
      <c r="Q1" t="s">
        <v>52</v>
      </c>
    </row>
    <row r="2" spans="1:18" ht="75.75" customHeight="1" thickBot="1" x14ac:dyDescent="0.3">
      <c r="A2" s="12" t="s">
        <v>16</v>
      </c>
      <c r="B2" s="13" t="s">
        <v>17</v>
      </c>
      <c r="E2" t="s">
        <v>18</v>
      </c>
      <c r="L2" s="89" t="s">
        <v>342</v>
      </c>
      <c r="M2" s="89" t="s">
        <v>292</v>
      </c>
      <c r="Q2" t="s">
        <v>53</v>
      </c>
    </row>
    <row r="3" spans="1:18" ht="75.75" customHeight="1" thickBot="1" x14ac:dyDescent="0.3">
      <c r="A3" s="12" t="s">
        <v>19</v>
      </c>
      <c r="B3" s="13" t="s">
        <v>20</v>
      </c>
      <c r="E3" t="s">
        <v>21</v>
      </c>
      <c r="L3" s="89" t="s">
        <v>343</v>
      </c>
      <c r="M3" s="89" t="s">
        <v>293</v>
      </c>
      <c r="Q3" t="s">
        <v>55</v>
      </c>
    </row>
    <row r="4" spans="1:18" ht="75.75" customHeight="1" thickBot="1" x14ac:dyDescent="0.3">
      <c r="A4" s="12" t="s">
        <v>22</v>
      </c>
      <c r="B4" s="13" t="s">
        <v>23</v>
      </c>
      <c r="E4" t="s">
        <v>24</v>
      </c>
      <c r="L4" s="89" t="s">
        <v>344</v>
      </c>
      <c r="M4" s="89" t="s">
        <v>294</v>
      </c>
      <c r="Q4" t="s">
        <v>54</v>
      </c>
    </row>
    <row r="5" spans="1:18" ht="75.75" customHeight="1" thickBot="1" x14ac:dyDescent="0.3">
      <c r="A5" s="12" t="s">
        <v>25</v>
      </c>
      <c r="B5" s="13" t="s">
        <v>26</v>
      </c>
      <c r="E5" t="s">
        <v>27</v>
      </c>
      <c r="L5" s="89" t="s">
        <v>345</v>
      </c>
      <c r="M5" s="89" t="s">
        <v>295</v>
      </c>
      <c r="Q5" t="s">
        <v>340</v>
      </c>
    </row>
    <row r="6" spans="1:18" ht="75.75" customHeight="1" thickBot="1" x14ac:dyDescent="0.3">
      <c r="A6" s="12" t="s">
        <v>28</v>
      </c>
      <c r="B6" s="13" t="s">
        <v>29</v>
      </c>
      <c r="E6" t="s">
        <v>30</v>
      </c>
      <c r="L6" s="89" t="s">
        <v>346</v>
      </c>
      <c r="M6" s="89" t="s">
        <v>296</v>
      </c>
    </row>
    <row r="7" spans="1:18" ht="75.75" customHeight="1" thickBot="1" x14ac:dyDescent="0.3">
      <c r="A7" s="12" t="s">
        <v>31</v>
      </c>
      <c r="B7" s="13" t="s">
        <v>32</v>
      </c>
      <c r="E7" t="s">
        <v>33</v>
      </c>
    </row>
    <row r="8" spans="1:18" ht="75.75" customHeight="1" x14ac:dyDescent="0.25">
      <c r="E8" t="s">
        <v>34</v>
      </c>
    </row>
    <row r="9" spans="1:18" ht="75.75" customHeight="1" x14ac:dyDescent="0.25">
      <c r="E9" t="s">
        <v>35</v>
      </c>
    </row>
    <row r="10" spans="1:18" ht="75.75" customHeight="1" x14ac:dyDescent="0.25">
      <c r="E10" t="s">
        <v>36</v>
      </c>
    </row>
    <row r="11" spans="1:18" ht="75.75" customHeight="1" x14ac:dyDescent="0.25">
      <c r="E11" t="s">
        <v>37</v>
      </c>
    </row>
    <row r="14" spans="1:18" ht="75.75" customHeight="1" x14ac:dyDescent="0.25">
      <c r="C14" t="s">
        <v>65</v>
      </c>
      <c r="E14" t="s">
        <v>66</v>
      </c>
      <c r="G14" t="s">
        <v>166</v>
      </c>
      <c r="I14" t="s">
        <v>2</v>
      </c>
      <c r="K14" t="s">
        <v>168</v>
      </c>
      <c r="M14" t="s">
        <v>167</v>
      </c>
      <c r="O14" t="s">
        <v>43</v>
      </c>
    </row>
    <row r="15" spans="1:18" ht="75.75" customHeight="1" x14ac:dyDescent="0.25">
      <c r="C15" s="17" t="s">
        <v>56</v>
      </c>
      <c r="E15" s="17" t="s">
        <v>60</v>
      </c>
      <c r="G15" s="14" t="s">
        <v>4</v>
      </c>
      <c r="I15" s="14" t="s">
        <v>46</v>
      </c>
      <c r="K15" s="14" t="s">
        <v>46</v>
      </c>
      <c r="M15" s="14" t="s">
        <v>49</v>
      </c>
      <c r="O15" s="14" t="s">
        <v>4</v>
      </c>
      <c r="Q15" s="52" t="s">
        <v>51</v>
      </c>
      <c r="R15" s="53"/>
    </row>
    <row r="16" spans="1:18" ht="75.75" customHeight="1" x14ac:dyDescent="0.25">
      <c r="B16">
        <v>2</v>
      </c>
      <c r="C16" s="18" t="s">
        <v>57</v>
      </c>
      <c r="D16">
        <v>2</v>
      </c>
      <c r="E16" s="18" t="s">
        <v>61</v>
      </c>
      <c r="F16">
        <v>2</v>
      </c>
      <c r="G16" s="15" t="s">
        <v>44</v>
      </c>
      <c r="I16" s="15" t="s">
        <v>47</v>
      </c>
      <c r="K16" s="15" t="s">
        <v>47</v>
      </c>
      <c r="M16" s="15" t="s">
        <v>50</v>
      </c>
      <c r="O16" s="15" t="s">
        <v>44</v>
      </c>
      <c r="Q16" s="16" t="s">
        <v>52</v>
      </c>
      <c r="R16" s="4"/>
    </row>
    <row r="17" spans="2:18" ht="75.75" customHeight="1" x14ac:dyDescent="0.25">
      <c r="B17">
        <v>3</v>
      </c>
      <c r="C17" s="19" t="s">
        <v>58</v>
      </c>
      <c r="D17">
        <v>3</v>
      </c>
      <c r="E17" s="19" t="s">
        <v>62</v>
      </c>
      <c r="F17">
        <v>3</v>
      </c>
      <c r="G17" s="1" t="s">
        <v>3</v>
      </c>
      <c r="I17" s="1" t="s">
        <v>48</v>
      </c>
      <c r="K17" s="1" t="s">
        <v>48</v>
      </c>
      <c r="O17" s="1" t="s">
        <v>3</v>
      </c>
      <c r="Q17" s="16" t="s">
        <v>53</v>
      </c>
      <c r="R17" s="4"/>
    </row>
    <row r="18" spans="2:18" ht="75.75" customHeight="1" x14ac:dyDescent="0.25">
      <c r="B18">
        <v>4</v>
      </c>
      <c r="C18" s="20" t="s">
        <v>59</v>
      </c>
      <c r="D18">
        <v>4</v>
      </c>
      <c r="E18" s="20" t="s">
        <v>63</v>
      </c>
      <c r="F18">
        <v>4</v>
      </c>
      <c r="G18" s="2" t="s">
        <v>45</v>
      </c>
      <c r="O18" s="2" t="s">
        <v>45</v>
      </c>
      <c r="Q18" s="16" t="s">
        <v>54</v>
      </c>
      <c r="R18" s="4"/>
    </row>
    <row r="19" spans="2:18" ht="75.75" customHeight="1" x14ac:dyDescent="0.25">
      <c r="B19">
        <v>5</v>
      </c>
      <c r="C19" s="20" t="s">
        <v>252</v>
      </c>
      <c r="D19">
        <v>5</v>
      </c>
      <c r="E19" s="20" t="s">
        <v>252</v>
      </c>
      <c r="F19">
        <v>5</v>
      </c>
      <c r="Q19" s="16" t="s">
        <v>55</v>
      </c>
      <c r="R19" s="4"/>
    </row>
    <row r="20" spans="2:18" ht="75.75" customHeight="1" x14ac:dyDescent="0.25">
      <c r="B20" s="3" t="s">
        <v>5</v>
      </c>
    </row>
    <row r="21" spans="2:18" ht="75.75" customHeight="1" x14ac:dyDescent="0.25">
      <c r="B21" s="3" t="s">
        <v>6</v>
      </c>
    </row>
    <row r="22" spans="2:18" ht="75.75" customHeight="1" x14ac:dyDescent="0.25">
      <c r="B22" s="5" t="s">
        <v>173</v>
      </c>
      <c r="C22">
        <v>1</v>
      </c>
    </row>
    <row r="23" spans="2:18" ht="75.75" customHeight="1" x14ac:dyDescent="0.25">
      <c r="B23" s="5" t="s">
        <v>170</v>
      </c>
      <c r="C23">
        <v>0.8</v>
      </c>
    </row>
    <row r="24" spans="2:18" ht="75.75" customHeight="1" x14ac:dyDescent="0.25">
      <c r="B24" s="5" t="s">
        <v>174</v>
      </c>
      <c r="C24">
        <v>0.6</v>
      </c>
    </row>
    <row r="25" spans="2:18" ht="75.75" customHeight="1" x14ac:dyDescent="0.25">
      <c r="B25" s="5" t="s">
        <v>171</v>
      </c>
      <c r="C25">
        <v>0.4</v>
      </c>
    </row>
    <row r="26" spans="2:18" ht="75.75" customHeight="1" x14ac:dyDescent="0.25">
      <c r="B26" s="6" t="s">
        <v>172</v>
      </c>
      <c r="C26">
        <v>0.2</v>
      </c>
    </row>
    <row r="27" spans="2:18" ht="75.75" customHeight="1" x14ac:dyDescent="0.25">
      <c r="B27" s="7"/>
    </row>
    <row r="28" spans="2:18" ht="75.75" customHeight="1" x14ac:dyDescent="0.25">
      <c r="B28" s="3" t="s">
        <v>7</v>
      </c>
    </row>
    <row r="29" spans="2:18" ht="75.75" customHeight="1" x14ac:dyDescent="0.25">
      <c r="B29" s="8" t="s">
        <v>8</v>
      </c>
    </row>
    <row r="30" spans="2:18" ht="75.75" customHeight="1" x14ac:dyDescent="0.25">
      <c r="B30" s="8" t="s">
        <v>9</v>
      </c>
    </row>
    <row r="31" spans="2:18" ht="75.75" customHeight="1" x14ac:dyDescent="0.25">
      <c r="B31" s="8" t="s">
        <v>10</v>
      </c>
    </row>
    <row r="32" spans="2:18" ht="75.75" customHeight="1" x14ac:dyDescent="0.25">
      <c r="B32" s="8" t="s">
        <v>11</v>
      </c>
    </row>
    <row r="33" spans="2:2" ht="75.75" customHeight="1" x14ac:dyDescent="0.25">
      <c r="B33" s="9" t="s">
        <v>12</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0BE5C-EDE8-499C-88EC-65CCAE34DE4E}">
  <dimension ref="A1:N24"/>
  <sheetViews>
    <sheetView topLeftCell="E1" zoomScale="130" zoomScaleNormal="130" workbookViewId="0">
      <selection activeCell="L2" sqref="L2:M4"/>
    </sheetView>
  </sheetViews>
  <sheetFormatPr defaultColWidth="9.140625" defaultRowHeight="15" x14ac:dyDescent="0.25"/>
  <cols>
    <col min="1" max="1" width="16" style="57" customWidth="1"/>
    <col min="2" max="2" width="36.42578125" style="57" customWidth="1"/>
    <col min="3" max="3" width="13.7109375" style="57" customWidth="1"/>
    <col min="4" max="4" width="62" style="57" customWidth="1"/>
    <col min="5" max="6" width="9.140625" style="57"/>
    <col min="7" max="7" width="13.85546875" style="67" customWidth="1"/>
    <col min="8" max="8" width="14.85546875" style="67" customWidth="1"/>
    <col min="9" max="9" width="20" style="67" customWidth="1"/>
    <col min="10" max="11" width="9.140625" style="57"/>
    <col min="12" max="12" width="16" style="57" customWidth="1"/>
    <col min="13" max="13" width="9.140625" style="57"/>
    <col min="14" max="14" width="12.5703125" style="57" bestFit="1" customWidth="1"/>
    <col min="15" max="16384" width="9.140625" style="57"/>
  </cols>
  <sheetData>
    <row r="1" spans="1:14" x14ac:dyDescent="0.25">
      <c r="A1" s="58" t="s">
        <v>238</v>
      </c>
      <c r="B1" s="58" t="s">
        <v>240</v>
      </c>
      <c r="C1" s="58" t="s">
        <v>239</v>
      </c>
      <c r="D1" s="58" t="s">
        <v>2</v>
      </c>
      <c r="G1" s="58" t="s">
        <v>192</v>
      </c>
      <c r="H1" s="58" t="s">
        <v>206</v>
      </c>
      <c r="I1" s="58" t="s">
        <v>260</v>
      </c>
    </row>
    <row r="2" spans="1:14" ht="89.25" customHeight="1" x14ac:dyDescent="0.25">
      <c r="A2" s="59" t="s">
        <v>192</v>
      </c>
      <c r="B2" s="59" t="s">
        <v>241</v>
      </c>
      <c r="C2" s="60" t="s">
        <v>193</v>
      </c>
      <c r="D2" s="60" t="s">
        <v>194</v>
      </c>
      <c r="E2" s="55"/>
      <c r="G2" s="66" t="s">
        <v>193</v>
      </c>
      <c r="H2" s="66" t="s">
        <v>207</v>
      </c>
      <c r="I2" s="66" t="s">
        <v>40</v>
      </c>
      <c r="K2" s="58" t="s">
        <v>192</v>
      </c>
      <c r="L2" s="58" t="s">
        <v>192</v>
      </c>
      <c r="M2" s="76">
        <f>COUNTIF('1-Mapa Riscos Estratégicos'!$I$3:$I$57,'Tipos risco integridade'!L2)</f>
        <v>0</v>
      </c>
      <c r="N2" s="77" t="e">
        <f>M2/$M$5</f>
        <v>#DIV/0!</v>
      </c>
    </row>
    <row r="3" spans="1:14" ht="89.25" customHeight="1" x14ac:dyDescent="0.25">
      <c r="A3" s="59" t="s">
        <v>192</v>
      </c>
      <c r="B3" s="59" t="s">
        <v>241</v>
      </c>
      <c r="C3" s="60" t="s">
        <v>186</v>
      </c>
      <c r="D3" s="60" t="s">
        <v>195</v>
      </c>
      <c r="E3" s="55"/>
      <c r="G3" s="66" t="s">
        <v>186</v>
      </c>
      <c r="H3" s="66" t="s">
        <v>209</v>
      </c>
      <c r="I3" s="66" t="s">
        <v>225</v>
      </c>
      <c r="K3" s="58" t="s">
        <v>206</v>
      </c>
      <c r="L3" s="58" t="s">
        <v>206</v>
      </c>
      <c r="M3" s="76">
        <f>COUNTIF('1-Mapa Riscos Estratégicos'!$I$3:$I$57,'Tipos risco integridade'!L3)</f>
        <v>0</v>
      </c>
      <c r="N3" s="77" t="e">
        <f t="shared" ref="N3:N4" si="0">M3/$M$5</f>
        <v>#DIV/0!</v>
      </c>
    </row>
    <row r="4" spans="1:14" ht="89.25" customHeight="1" x14ac:dyDescent="0.25">
      <c r="A4" s="59" t="s">
        <v>192</v>
      </c>
      <c r="B4" s="59" t="s">
        <v>241</v>
      </c>
      <c r="C4" s="60" t="s">
        <v>196</v>
      </c>
      <c r="D4" s="60" t="s">
        <v>197</v>
      </c>
      <c r="E4" s="55"/>
      <c r="G4" s="66" t="s">
        <v>196</v>
      </c>
      <c r="H4" s="66" t="s">
        <v>211</v>
      </c>
      <c r="I4" s="66" t="s">
        <v>227</v>
      </c>
      <c r="K4" s="58" t="s">
        <v>260</v>
      </c>
      <c r="L4" s="58" t="s">
        <v>223</v>
      </c>
      <c r="M4" s="76">
        <f>COUNTIF('1-Mapa Riscos Estratégicos'!$I$3:$I$57,'Tipos risco integridade'!K4)</f>
        <v>0</v>
      </c>
      <c r="N4" s="77" t="e">
        <f t="shared" si="0"/>
        <v>#DIV/0!</v>
      </c>
    </row>
    <row r="5" spans="1:14" ht="89.25" customHeight="1" x14ac:dyDescent="0.25">
      <c r="A5" s="59" t="s">
        <v>192</v>
      </c>
      <c r="B5" s="59" t="s">
        <v>241</v>
      </c>
      <c r="C5" s="60" t="s">
        <v>198</v>
      </c>
      <c r="D5" s="60" t="s">
        <v>199</v>
      </c>
      <c r="E5" s="55"/>
      <c r="G5" s="66" t="s">
        <v>198</v>
      </c>
      <c r="H5" s="66" t="s">
        <v>213</v>
      </c>
      <c r="I5" s="66" t="s">
        <v>229</v>
      </c>
      <c r="M5" s="57">
        <f>SUM(M2:M4)</f>
        <v>0</v>
      </c>
    </row>
    <row r="6" spans="1:14" ht="89.25" customHeight="1" x14ac:dyDescent="0.25">
      <c r="A6" s="59" t="s">
        <v>192</v>
      </c>
      <c r="B6" s="59" t="s">
        <v>241</v>
      </c>
      <c r="C6" s="60" t="s">
        <v>200</v>
      </c>
      <c r="D6" s="60" t="s">
        <v>201</v>
      </c>
      <c r="E6" s="55"/>
      <c r="G6" s="66" t="s">
        <v>200</v>
      </c>
      <c r="H6" s="66" t="s">
        <v>215</v>
      </c>
      <c r="I6" s="66" t="s">
        <v>231</v>
      </c>
    </row>
    <row r="7" spans="1:14" ht="89.25" customHeight="1" x14ac:dyDescent="0.25">
      <c r="A7" s="59" t="s">
        <v>192</v>
      </c>
      <c r="B7" s="59" t="s">
        <v>241</v>
      </c>
      <c r="C7" s="60" t="s">
        <v>202</v>
      </c>
      <c r="D7" s="60" t="s">
        <v>203</v>
      </c>
      <c r="E7" s="55"/>
      <c r="G7" s="66" t="s">
        <v>202</v>
      </c>
      <c r="H7" s="66" t="s">
        <v>217</v>
      </c>
      <c r="I7" s="66" t="s">
        <v>233</v>
      </c>
    </row>
    <row r="8" spans="1:14" ht="89.25" customHeight="1" x14ac:dyDescent="0.25">
      <c r="A8" s="59" t="s">
        <v>192</v>
      </c>
      <c r="B8" s="59" t="s">
        <v>241</v>
      </c>
      <c r="C8" s="60" t="s">
        <v>204</v>
      </c>
      <c r="D8" s="60" t="s">
        <v>205</v>
      </c>
      <c r="E8" s="55"/>
      <c r="G8" s="66" t="s">
        <v>204</v>
      </c>
      <c r="H8" s="66" t="s">
        <v>219</v>
      </c>
      <c r="I8" s="66" t="s">
        <v>235</v>
      </c>
    </row>
    <row r="9" spans="1:14" ht="102" customHeight="1" x14ac:dyDescent="0.25">
      <c r="A9" s="59" t="s">
        <v>206</v>
      </c>
      <c r="B9" s="59" t="s">
        <v>242</v>
      </c>
      <c r="C9" s="60" t="s">
        <v>207</v>
      </c>
      <c r="D9" s="60" t="s">
        <v>208</v>
      </c>
      <c r="E9" s="55"/>
      <c r="H9" s="66" t="s">
        <v>221</v>
      </c>
      <c r="I9" s="66" t="s">
        <v>39</v>
      </c>
    </row>
    <row r="10" spans="1:14" ht="102" customHeight="1" x14ac:dyDescent="0.25">
      <c r="A10" s="59" t="s">
        <v>206</v>
      </c>
      <c r="B10" s="59" t="s">
        <v>242</v>
      </c>
      <c r="C10" s="60" t="s">
        <v>209</v>
      </c>
      <c r="D10" s="60" t="s">
        <v>210</v>
      </c>
      <c r="E10" s="55"/>
    </row>
    <row r="11" spans="1:14" ht="102" customHeight="1" x14ac:dyDescent="0.25">
      <c r="A11" s="59" t="s">
        <v>206</v>
      </c>
      <c r="B11" s="59" t="s">
        <v>242</v>
      </c>
      <c r="C11" s="60" t="s">
        <v>211</v>
      </c>
      <c r="D11" s="60" t="s">
        <v>212</v>
      </c>
      <c r="E11" s="55"/>
    </row>
    <row r="12" spans="1:14" ht="102" customHeight="1" x14ac:dyDescent="0.25">
      <c r="A12" s="59" t="s">
        <v>206</v>
      </c>
      <c r="B12" s="59" t="s">
        <v>242</v>
      </c>
      <c r="C12" s="60" t="s">
        <v>213</v>
      </c>
      <c r="D12" s="60" t="s">
        <v>214</v>
      </c>
      <c r="E12" s="55"/>
    </row>
    <row r="13" spans="1:14" ht="102.75" customHeight="1" thickBot="1" x14ac:dyDescent="0.3">
      <c r="A13" s="59" t="s">
        <v>206</v>
      </c>
      <c r="B13" s="59" t="s">
        <v>242</v>
      </c>
      <c r="C13" s="60" t="s">
        <v>215</v>
      </c>
      <c r="D13" s="60" t="s">
        <v>216</v>
      </c>
      <c r="E13" s="56"/>
    </row>
    <row r="14" spans="1:14" ht="102" customHeight="1" x14ac:dyDescent="0.25">
      <c r="A14" s="59" t="s">
        <v>206</v>
      </c>
      <c r="B14" s="59" t="s">
        <v>242</v>
      </c>
      <c r="C14" s="60" t="s">
        <v>217</v>
      </c>
      <c r="D14" s="60" t="s">
        <v>218</v>
      </c>
    </row>
    <row r="15" spans="1:14" ht="102" customHeight="1" x14ac:dyDescent="0.25">
      <c r="A15" s="59" t="s">
        <v>206</v>
      </c>
      <c r="B15" s="59" t="s">
        <v>242</v>
      </c>
      <c r="C15" s="60" t="s">
        <v>219</v>
      </c>
      <c r="D15" s="60" t="s">
        <v>220</v>
      </c>
    </row>
    <row r="16" spans="1:14" ht="102" customHeight="1" x14ac:dyDescent="0.25">
      <c r="A16" s="59" t="s">
        <v>206</v>
      </c>
      <c r="B16" s="59" t="s">
        <v>242</v>
      </c>
      <c r="C16" s="60" t="s">
        <v>221</v>
      </c>
      <c r="D16" s="60" t="s">
        <v>222</v>
      </c>
    </row>
    <row r="17" spans="1:4" ht="102" customHeight="1" x14ac:dyDescent="0.25">
      <c r="A17" s="60" t="s">
        <v>223</v>
      </c>
      <c r="B17" s="60" t="s">
        <v>243</v>
      </c>
      <c r="C17" s="60" t="s">
        <v>40</v>
      </c>
      <c r="D17" s="60" t="s">
        <v>224</v>
      </c>
    </row>
    <row r="18" spans="1:4" ht="102" customHeight="1" x14ac:dyDescent="0.25">
      <c r="A18" s="60" t="s">
        <v>223</v>
      </c>
      <c r="B18" s="60" t="s">
        <v>243</v>
      </c>
      <c r="C18" s="60" t="s">
        <v>225</v>
      </c>
      <c r="D18" s="60" t="s">
        <v>226</v>
      </c>
    </row>
    <row r="19" spans="1:4" ht="102" customHeight="1" x14ac:dyDescent="0.25">
      <c r="A19" s="60" t="s">
        <v>223</v>
      </c>
      <c r="B19" s="60" t="s">
        <v>243</v>
      </c>
      <c r="C19" s="60" t="s">
        <v>227</v>
      </c>
      <c r="D19" s="60" t="s">
        <v>228</v>
      </c>
    </row>
    <row r="20" spans="1:4" ht="102" customHeight="1" x14ac:dyDescent="0.25">
      <c r="A20" s="60" t="s">
        <v>223</v>
      </c>
      <c r="B20" s="60" t="s">
        <v>243</v>
      </c>
      <c r="C20" s="60" t="s">
        <v>229</v>
      </c>
      <c r="D20" s="60" t="s">
        <v>230</v>
      </c>
    </row>
    <row r="21" spans="1:4" ht="102" customHeight="1" x14ac:dyDescent="0.25">
      <c r="A21" s="60" t="s">
        <v>223</v>
      </c>
      <c r="B21" s="60" t="s">
        <v>243</v>
      </c>
      <c r="C21" s="60" t="s">
        <v>231</v>
      </c>
      <c r="D21" s="60" t="s">
        <v>232</v>
      </c>
    </row>
    <row r="22" spans="1:4" ht="102" customHeight="1" x14ac:dyDescent="0.25">
      <c r="A22" s="60" t="s">
        <v>223</v>
      </c>
      <c r="B22" s="60" t="s">
        <v>243</v>
      </c>
      <c r="C22" s="60" t="s">
        <v>233</v>
      </c>
      <c r="D22" s="60" t="s">
        <v>234</v>
      </c>
    </row>
    <row r="23" spans="1:4" ht="102" customHeight="1" x14ac:dyDescent="0.25">
      <c r="A23" s="60" t="s">
        <v>223</v>
      </c>
      <c r="B23" s="60" t="s">
        <v>243</v>
      </c>
      <c r="C23" s="60" t="s">
        <v>235</v>
      </c>
      <c r="D23" s="60" t="s">
        <v>236</v>
      </c>
    </row>
    <row r="24" spans="1:4" ht="102" customHeight="1" x14ac:dyDescent="0.25">
      <c r="A24" s="60" t="s">
        <v>223</v>
      </c>
      <c r="B24" s="60" t="s">
        <v>243</v>
      </c>
      <c r="C24" s="60" t="s">
        <v>39</v>
      </c>
      <c r="D24" s="60" t="s">
        <v>237</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12</vt:i4>
      </vt:variant>
    </vt:vector>
  </HeadingPairs>
  <TitlesOfParts>
    <vt:vector size="23" baseType="lpstr">
      <vt:lpstr>Impacto</vt:lpstr>
      <vt:lpstr>Desafios-fonte</vt:lpstr>
      <vt:lpstr>1-Mapa Riscos Estratégicos</vt:lpstr>
      <vt:lpstr>2-Plano de tratamento</vt:lpstr>
      <vt:lpstr>3-Matriz de riscos</vt:lpstr>
      <vt:lpstr>4-Relatório Acompanhamento</vt:lpstr>
      <vt:lpstr>5-Plano Comunicação</vt:lpstr>
      <vt:lpstr>Perguntas possíveis</vt:lpstr>
      <vt:lpstr>Tipos risco integridade</vt:lpstr>
      <vt:lpstr>relatório tipos risco</vt:lpstr>
      <vt:lpstr>Obj Estratégicos atendidos</vt:lpstr>
      <vt:lpstr>CORRUPÇÃO</vt:lpstr>
      <vt:lpstr>Desafio1</vt:lpstr>
      <vt:lpstr>Desafio2</vt:lpstr>
      <vt:lpstr>Desafio3</vt:lpstr>
      <vt:lpstr>Desafio4</vt:lpstr>
      <vt:lpstr>Desafio5</vt:lpstr>
      <vt:lpstr>Desafio6</vt:lpstr>
      <vt:lpstr>Desafio7</vt:lpstr>
      <vt:lpstr>Desafios</vt:lpstr>
      <vt:lpstr>DESVIO</vt:lpstr>
      <vt:lpstr>FRAUDE</vt:lpstr>
      <vt:lpstr>tipo_riscos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pccli</dc:creator>
  <cp:lastModifiedBy>frank</cp:lastModifiedBy>
  <cp:lastPrinted>2022-07-22T14:10:39Z</cp:lastPrinted>
  <dcterms:created xsi:type="dcterms:W3CDTF">2018-08-15T14:25:15Z</dcterms:created>
  <dcterms:modified xsi:type="dcterms:W3CDTF">2022-10-21T18:12:38Z</dcterms:modified>
</cp:coreProperties>
</file>