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60" windowWidth="28695" windowHeight="12015"/>
  </bookViews>
  <sheets>
    <sheet name="ORCAMENTO" sheetId="1" r:id="rId1"/>
    <sheet name="CRONOGRAMA " sheetId="2" r:id="rId2"/>
  </sheets>
  <externalReferences>
    <externalReference r:id="rId3"/>
  </externalReferences>
  <definedNames>
    <definedName name="_xlnm.Print_Area" localSheetId="0">ORCAMENTO!$A$1:$J$223</definedName>
    <definedName name="_xlnm.Print_Titles" localSheetId="0">ORCAMENTO!$1:$5</definedName>
  </definedNames>
  <calcPr calcId="124519"/>
</workbook>
</file>

<file path=xl/calcChain.xml><?xml version="1.0" encoding="utf-8"?>
<calcChain xmlns="http://schemas.openxmlformats.org/spreadsheetml/2006/main">
  <c r="I9" i="1"/>
  <c r="J9" s="1"/>
  <c r="J8"/>
  <c r="I8"/>
  <c r="I7"/>
  <c r="J7" s="1"/>
  <c r="I18"/>
  <c r="J18" s="1"/>
  <c r="J17"/>
  <c r="I17"/>
  <c r="I16"/>
  <c r="J16" s="1"/>
  <c r="J15"/>
  <c r="I15"/>
  <c r="I14"/>
  <c r="J14" s="1"/>
  <c r="J13"/>
  <c r="I13"/>
  <c r="I12"/>
  <c r="J12" s="1"/>
  <c r="J11"/>
  <c r="I11"/>
  <c r="I32"/>
  <c r="J32" s="1"/>
  <c r="J31"/>
  <c r="I31"/>
  <c r="I30"/>
  <c r="J30" s="1"/>
  <c r="J29"/>
  <c r="I29"/>
  <c r="I28"/>
  <c r="J28" s="1"/>
  <c r="J27"/>
  <c r="I27"/>
  <c r="I26"/>
  <c r="J26" s="1"/>
  <c r="J25"/>
  <c r="I25"/>
  <c r="I24"/>
  <c r="J24" s="1"/>
  <c r="J23"/>
  <c r="I23"/>
  <c r="I22"/>
  <c r="J22" s="1"/>
  <c r="J21"/>
  <c r="I21"/>
  <c r="I20"/>
  <c r="J20" s="1"/>
  <c r="I38"/>
  <c r="J38" s="1"/>
  <c r="J37"/>
  <c r="I37"/>
  <c r="I36"/>
  <c r="J36" s="1"/>
  <c r="J35" s="1"/>
  <c r="I40"/>
  <c r="J40" s="1"/>
  <c r="I47"/>
  <c r="J47" s="1"/>
  <c r="I46"/>
  <c r="J46" s="1"/>
  <c r="I45"/>
  <c r="J45" s="1"/>
  <c r="I44"/>
  <c r="J44" s="1"/>
  <c r="I43"/>
  <c r="J43" s="1"/>
  <c r="I42"/>
  <c r="J42" s="1"/>
  <c r="I50"/>
  <c r="J50" s="1"/>
  <c r="J49"/>
  <c r="I49"/>
  <c r="I58"/>
  <c r="J58" s="1"/>
  <c r="I57"/>
  <c r="J57" s="1"/>
  <c r="I56"/>
  <c r="J56" s="1"/>
  <c r="I55"/>
  <c r="J55" s="1"/>
  <c r="I54"/>
  <c r="J54" s="1"/>
  <c r="I53"/>
  <c r="J53" s="1"/>
  <c r="J52" s="1"/>
  <c r="I98"/>
  <c r="J98" s="1"/>
  <c r="J97"/>
  <c r="I97"/>
  <c r="I96"/>
  <c r="J96" s="1"/>
  <c r="J95"/>
  <c r="I95"/>
  <c r="I94"/>
  <c r="J94" s="1"/>
  <c r="J93"/>
  <c r="I93"/>
  <c r="I92"/>
  <c r="J92" s="1"/>
  <c r="J91"/>
  <c r="I91"/>
  <c r="I90"/>
  <c r="J90" s="1"/>
  <c r="J89"/>
  <c r="I89"/>
  <c r="I88"/>
  <c r="J88" s="1"/>
  <c r="J87"/>
  <c r="I87"/>
  <c r="I86"/>
  <c r="J86" s="1"/>
  <c r="J85"/>
  <c r="I85"/>
  <c r="I84"/>
  <c r="J84" s="1"/>
  <c r="J83"/>
  <c r="I83"/>
  <c r="I82"/>
  <c r="J82" s="1"/>
  <c r="J81"/>
  <c r="I81"/>
  <c r="I80"/>
  <c r="J80" s="1"/>
  <c r="J79"/>
  <c r="I79"/>
  <c r="I78"/>
  <c r="J78" s="1"/>
  <c r="J77"/>
  <c r="I77"/>
  <c r="I76"/>
  <c r="J76" s="1"/>
  <c r="J75"/>
  <c r="I75"/>
  <c r="I74"/>
  <c r="J74" s="1"/>
  <c r="J73"/>
  <c r="I73"/>
  <c r="I72"/>
  <c r="J72" s="1"/>
  <c r="J71"/>
  <c r="I71"/>
  <c r="I70"/>
  <c r="J70" s="1"/>
  <c r="J69"/>
  <c r="I69"/>
  <c r="I68"/>
  <c r="J68" s="1"/>
  <c r="J67"/>
  <c r="I67"/>
  <c r="I66"/>
  <c r="J66" s="1"/>
  <c r="J65"/>
  <c r="I65"/>
  <c r="I64"/>
  <c r="J64" s="1"/>
  <c r="J63"/>
  <c r="I63"/>
  <c r="I62"/>
  <c r="J62" s="1"/>
  <c r="J61"/>
  <c r="I61"/>
  <c r="I119"/>
  <c r="J119" s="1"/>
  <c r="I118"/>
  <c r="J118" s="1"/>
  <c r="I117"/>
  <c r="J117" s="1"/>
  <c r="J116"/>
  <c r="I116"/>
  <c r="I115"/>
  <c r="J115" s="1"/>
  <c r="J114"/>
  <c r="I114"/>
  <c r="I113"/>
  <c r="J113" s="1"/>
  <c r="J112"/>
  <c r="I112"/>
  <c r="I111"/>
  <c r="J111" s="1"/>
  <c r="J110"/>
  <c r="I110"/>
  <c r="I109"/>
  <c r="J109" s="1"/>
  <c r="J108"/>
  <c r="I108"/>
  <c r="I107"/>
  <c r="J107" s="1"/>
  <c r="J106"/>
  <c r="I106"/>
  <c r="I105"/>
  <c r="J105" s="1"/>
  <c r="J104"/>
  <c r="I104"/>
  <c r="I103"/>
  <c r="J103" s="1"/>
  <c r="J102"/>
  <c r="I102"/>
  <c r="I101"/>
  <c r="J101" s="1"/>
  <c r="J100"/>
  <c r="I100"/>
  <c r="I128"/>
  <c r="J128" s="1"/>
  <c r="J127"/>
  <c r="I127"/>
  <c r="I126"/>
  <c r="J126" s="1"/>
  <c r="J125"/>
  <c r="I125"/>
  <c r="I124"/>
  <c r="J124" s="1"/>
  <c r="J123"/>
  <c r="I123"/>
  <c r="I122"/>
  <c r="J122" s="1"/>
  <c r="J120" s="1"/>
  <c r="J121"/>
  <c r="I121"/>
  <c r="I136"/>
  <c r="J136" s="1"/>
  <c r="J135"/>
  <c r="I135"/>
  <c r="I134"/>
  <c r="J134" s="1"/>
  <c r="J133"/>
  <c r="I133"/>
  <c r="I132"/>
  <c r="J132" s="1"/>
  <c r="J131"/>
  <c r="I131"/>
  <c r="I144"/>
  <c r="J144" s="1"/>
  <c r="J143"/>
  <c r="I143"/>
  <c r="I142"/>
  <c r="J142" s="1"/>
  <c r="J141"/>
  <c r="I141"/>
  <c r="I140"/>
  <c r="J140" s="1"/>
  <c r="J139"/>
  <c r="I139"/>
  <c r="I138"/>
  <c r="J138" s="1"/>
  <c r="J137" s="1"/>
  <c r="I146"/>
  <c r="J146" s="1"/>
  <c r="I149"/>
  <c r="J149"/>
  <c r="I159"/>
  <c r="J159" s="1"/>
  <c r="I158"/>
  <c r="J158" s="1"/>
  <c r="I157"/>
  <c r="J157" s="1"/>
  <c r="I156"/>
  <c r="J156" s="1"/>
  <c r="I155"/>
  <c r="J155" s="1"/>
  <c r="I154"/>
  <c r="J154" s="1"/>
  <c r="I153"/>
  <c r="J153" s="1"/>
  <c r="I152"/>
  <c r="J152" s="1"/>
  <c r="I151"/>
  <c r="J151" s="1"/>
  <c r="I162"/>
  <c r="J162" s="1"/>
  <c r="J161"/>
  <c r="I161"/>
  <c r="I165"/>
  <c r="J165"/>
  <c r="I167"/>
  <c r="J167" s="1"/>
  <c r="J166" s="1"/>
  <c r="I175"/>
  <c r="J175" s="1"/>
  <c r="I174"/>
  <c r="J174" s="1"/>
  <c r="I173"/>
  <c r="J173" s="1"/>
  <c r="J172"/>
  <c r="I172"/>
  <c r="I179"/>
  <c r="J179" s="1"/>
  <c r="J178"/>
  <c r="I178"/>
  <c r="I177"/>
  <c r="J177" s="1"/>
  <c r="J176" s="1"/>
  <c r="I181"/>
  <c r="J181" s="1"/>
  <c r="I185"/>
  <c r="J185" s="1"/>
  <c r="J184"/>
  <c r="I184"/>
  <c r="I183"/>
  <c r="J183" s="1"/>
  <c r="I189"/>
  <c r="J189" s="1"/>
  <c r="J188"/>
  <c r="I188"/>
  <c r="I187"/>
  <c r="J187" s="1"/>
  <c r="I192"/>
  <c r="J192" s="1"/>
  <c r="J190" s="1"/>
  <c r="J191"/>
  <c r="I191"/>
  <c r="I198"/>
  <c r="J198" s="1"/>
  <c r="J197"/>
  <c r="I197"/>
  <c r="I196"/>
  <c r="J196" s="1"/>
  <c r="J194" s="1"/>
  <c r="J195"/>
  <c r="I195"/>
  <c r="I201"/>
  <c r="J201"/>
  <c r="J199" s="1"/>
  <c r="J202"/>
  <c r="J163"/>
  <c r="F184"/>
  <c r="F10"/>
  <c r="F8"/>
  <c r="H217"/>
  <c r="J6" l="1"/>
  <c r="J19"/>
  <c r="J41"/>
  <c r="J60"/>
  <c r="J99"/>
  <c r="J59"/>
  <c r="J130"/>
  <c r="J150"/>
  <c r="J171"/>
  <c r="J193"/>
  <c r="I32" i="2"/>
  <c r="B32"/>
  <c r="I30"/>
  <c r="B30"/>
  <c r="I28"/>
  <c r="B28"/>
  <c r="I26"/>
  <c r="B26"/>
  <c r="I24"/>
  <c r="B24"/>
  <c r="I22"/>
  <c r="B22"/>
  <c r="I20"/>
  <c r="B20"/>
  <c r="I18"/>
  <c r="B18"/>
  <c r="I16"/>
  <c r="B16"/>
  <c r="I14"/>
  <c r="B14"/>
  <c r="I12"/>
  <c r="B12"/>
  <c r="I10"/>
  <c r="B10"/>
  <c r="I8"/>
  <c r="B8"/>
  <c r="I6"/>
  <c r="B6"/>
  <c r="I4"/>
  <c r="B4"/>
  <c r="G100" i="1"/>
  <c r="H100"/>
  <c r="G48"/>
  <c r="I204"/>
  <c r="J204" s="1"/>
  <c r="I203"/>
  <c r="J203" s="1"/>
  <c r="I200"/>
  <c r="J200" s="1"/>
  <c r="J180"/>
  <c r="I169"/>
  <c r="J169" s="1"/>
  <c r="I168"/>
  <c r="J168" s="1"/>
  <c r="I164"/>
  <c r="J164" s="1"/>
  <c r="I23" i="2" s="1"/>
  <c r="E23" s="1"/>
  <c r="I160" i="1"/>
  <c r="J160" s="1"/>
  <c r="I148"/>
  <c r="J148" s="1"/>
  <c r="J145"/>
  <c r="I51"/>
  <c r="J51" s="1"/>
  <c r="J48"/>
  <c r="I48"/>
  <c r="J39"/>
  <c r="I13" i="2" s="1"/>
  <c r="I34" i="1"/>
  <c r="J34" s="1"/>
  <c r="J33" s="1"/>
  <c r="I9" i="2" s="1"/>
  <c r="F9" s="1"/>
  <c r="I10" i="1"/>
  <c r="J10" s="1"/>
  <c r="I11" i="2" l="1"/>
  <c r="E11" s="1"/>
  <c r="I7"/>
  <c r="F7" s="1"/>
  <c r="J147" i="1"/>
  <c r="J129" s="1"/>
  <c r="I21" i="2" s="1"/>
  <c r="I33"/>
  <c r="I25"/>
  <c r="E25" s="1"/>
  <c r="I5"/>
  <c r="G5" s="1"/>
  <c r="I17"/>
  <c r="F17" s="1"/>
  <c r="J182" i="1"/>
  <c r="J186"/>
  <c r="I29" i="2"/>
  <c r="G29" s="1"/>
  <c r="E13"/>
  <c r="H13"/>
  <c r="I15"/>
  <c r="E15" s="1"/>
  <c r="I31"/>
  <c r="F31" s="1"/>
  <c r="I19"/>
  <c r="E19" s="1"/>
  <c r="G9"/>
  <c r="D23"/>
  <c r="D9"/>
  <c r="E9"/>
  <c r="H23"/>
  <c r="G13"/>
  <c r="D13"/>
  <c r="C9"/>
  <c r="C13"/>
  <c r="F13"/>
  <c r="F11"/>
  <c r="G31"/>
  <c r="C23"/>
  <c r="G23"/>
  <c r="F23"/>
  <c r="H9"/>
  <c r="H7" l="1"/>
  <c r="C17"/>
  <c r="H17"/>
  <c r="G17"/>
  <c r="D17"/>
  <c r="E17"/>
  <c r="G21"/>
  <c r="C21"/>
  <c r="J170" i="1"/>
  <c r="J205" s="1"/>
  <c r="I35" i="2" s="1"/>
  <c r="C29"/>
  <c r="H29"/>
  <c r="F33"/>
  <c r="D29"/>
  <c r="F29"/>
  <c r="G19"/>
  <c r="H5"/>
  <c r="E5"/>
  <c r="C5"/>
  <c r="G33"/>
  <c r="F5"/>
  <c r="D5"/>
  <c r="C31"/>
  <c r="H33"/>
  <c r="D31"/>
  <c r="G25"/>
  <c r="C7"/>
  <c r="G11"/>
  <c r="E21"/>
  <c r="F25"/>
  <c r="E7"/>
  <c r="H31"/>
  <c r="C19"/>
  <c r="H11"/>
  <c r="E29"/>
  <c r="D25"/>
  <c r="G7"/>
  <c r="H15"/>
  <c r="H25"/>
  <c r="C15"/>
  <c r="E33"/>
  <c r="C33"/>
  <c r="D33"/>
  <c r="C11"/>
  <c r="D11"/>
  <c r="F15"/>
  <c r="C25"/>
  <c r="D7"/>
  <c r="D15"/>
  <c r="G15"/>
  <c r="D21"/>
  <c r="D19"/>
  <c r="F19"/>
  <c r="H21"/>
  <c r="H19"/>
  <c r="F21"/>
  <c r="E31"/>
  <c r="I27" l="1"/>
  <c r="I34" s="1"/>
  <c r="H27"/>
  <c r="H34" s="1"/>
  <c r="G27" l="1"/>
  <c r="G34" s="1"/>
  <c r="F27"/>
  <c r="F34" s="1"/>
  <c r="D27"/>
  <c r="D34" s="1"/>
  <c r="E27"/>
  <c r="E34" s="1"/>
  <c r="C27"/>
  <c r="C34" s="1"/>
</calcChain>
</file>

<file path=xl/sharedStrings.xml><?xml version="1.0" encoding="utf-8"?>
<sst xmlns="http://schemas.openxmlformats.org/spreadsheetml/2006/main" count="953" uniqueCount="603">
  <si>
    <t>MOTONIVELADORA POTÊNCIA BÁSICA LÍQUIDA (PRIMEIRA MARCHA) 125 HP, PESO BRUTO 13032 KG, LARGURA DA LÂMINA DE 3,7 M - CHP DIURNO. AF_06/2014</t>
  </si>
  <si>
    <t>1.37</t>
  </si>
  <si>
    <t>91785</t>
  </si>
  <si>
    <t>1.38</t>
  </si>
  <si>
    <t>91786</t>
  </si>
  <si>
    <t>VIGA EM CONCRETO ARMADO USINADO - FCK 25 MPA - COMPLETO COM FÔRMAS, ESCORAMENTO, ARMADURA, LANÇADO E ADENSADO (LAB HUMANIDADES)</t>
  </si>
  <si>
    <t>CUBA DE EMBUTIR DE AÇO INOXIDÁVEL MÉDIA, INCLUSO VÁLVULA TIPO AMERICANA E SIFÃO TIPO GARRAFA EM METAL CROMADO - FORNECIMENTO E INSTALAÇÃO. AF_12/2013</t>
  </si>
  <si>
    <t>6.20</t>
  </si>
  <si>
    <t>6.21</t>
  </si>
  <si>
    <t>SABONETEIRA PLASTICA TIPO DISPENSER PARA SABONETE LIQUIDO COM RESERVATORIO 800 A 1500 ML, INCLUSO FIXAÇÃO. AF_10/2016</t>
  </si>
  <si>
    <t>97623</t>
  </si>
  <si>
    <t>6.22</t>
  </si>
  <si>
    <t>6.23</t>
  </si>
  <si>
    <t xml:space="preserve">SINAPI - 07/2018 - RS
ORSE - 05/2018 - SE
SEDOP - 04/2018 - PA
SEINFRA - 024 - CE
SICRO2 - 11/2016 - RS
SETOP - 01/2018 - MG
IOPES - 06/2018 - ES
SIURB - 01/2018 - SP
SUDECAP - 06/2018 - MG
FDE - 04/2018 - SP
CPOS - 07/2018 - SP
AGETOP CIVIL - 11/2017 - GO
SICRO3 - 01/2018 - RS
</t>
  </si>
  <si>
    <t>6.24</t>
  </si>
  <si>
    <t>6.25</t>
  </si>
  <si>
    <t>6.27</t>
  </si>
  <si>
    <t>6.28</t>
  </si>
  <si>
    <t>SERVIÇOS COMPLEMENTARES</t>
  </si>
  <si>
    <t>CONJUNTO FOSSA SÉPTICA-FILTRO ANAERÓBICO EM POLIETILENO, PARA 10.000 LITROS/DIA, MARCA BAKOF OU EQUIVALENTE, INSTALADA, COM CAIXAS DE INSPEÇÃO DE 60X60cm EM ALVENARIA E TAMPA DE CONCRETO ARMADO, CONFORME ESPECIFICAÇÕES</t>
  </si>
  <si>
    <t>1.1</t>
  </si>
  <si>
    <t>1.2</t>
  </si>
  <si>
    <t>91791</t>
  </si>
  <si>
    <t>1.3</t>
  </si>
  <si>
    <t>91792</t>
  </si>
  <si>
    <t>1.4</t>
  </si>
  <si>
    <t>91793</t>
  </si>
  <si>
    <t>1.45</t>
  </si>
  <si>
    <t>91794</t>
  </si>
  <si>
    <t>91795</t>
  </si>
  <si>
    <t>1.7</t>
  </si>
  <si>
    <t>1.8</t>
  </si>
  <si>
    <t>1.9</t>
  </si>
  <si>
    <t>1</t>
  </si>
  <si>
    <t>2</t>
  </si>
  <si>
    <t>97633</t>
  </si>
  <si>
    <t>3</t>
  </si>
  <si>
    <t>4</t>
  </si>
  <si>
    <t>5</t>
  </si>
  <si>
    <t>6</t>
  </si>
  <si>
    <t>KIT CAVALETE PARA MEDIÇÃO DE ÁGUA - ENTRADA INDIVIDUALIZADA, EM PVC DN 32 (1), PARA 1 MEDIDOR  FORNECIMENTO E INSTALAÇÃO (INCLUI HIDRÔMETRO).</t>
  </si>
  <si>
    <t>7</t>
  </si>
  <si>
    <t>Próprio</t>
  </si>
  <si>
    <t>PLACA DE OBRA EM CHAPA DE ACO GALVANIZADO</t>
  </si>
  <si>
    <t>50.10.110</t>
  </si>
  <si>
    <t>95644</t>
  </si>
  <si>
    <t>PROJETO ESTRUTURAL EXECUTIVO</t>
  </si>
  <si>
    <t>1.53</t>
  </si>
  <si>
    <t>ENTRADA PROVISORIA DE ENERGIA ELETRICA AEREA TRIFASICA 40A EM POSTE MADEIRA</t>
  </si>
  <si>
    <t>94794</t>
  </si>
  <si>
    <t>H</t>
  </si>
  <si>
    <t>JANELA DE ALUMÍNIO MAXIM-AR, FIXAÇÃO COM PARAFUSO SOBRE CONTRAMARCO (INCLUINDO CONTRAMARCO), COM VIDROS, PADRONIZADA. AF_07/2016</t>
  </si>
  <si>
    <t>10.010</t>
  </si>
  <si>
    <t>10.011</t>
  </si>
  <si>
    <t>M</t>
  </si>
  <si>
    <t>REVESTIMENTO EXTERNO</t>
  </si>
  <si>
    <t>10.018</t>
  </si>
  <si>
    <t>97643</t>
  </si>
  <si>
    <t>10.019</t>
  </si>
  <si>
    <t>PORTA DE FERRO, DE ABRIR, TIPO GRADE COM CHAPA, 1,0X210CM, COM GUARNICOES, INCLUSO PINTURA EM BRANCO BRILHOSO</t>
  </si>
  <si>
    <t>TAPUME DE CHAPA DE MADEIRA COMPENSADA, E= 6MM, COM PINTURA A CAL E REAPROVEITAMENTO DE 2X</t>
  </si>
  <si>
    <t>73933/001</t>
  </si>
  <si>
    <t>VIDRO LISO COMUM TRANSPARENTE, ESPESSURA 6MM</t>
  </si>
  <si>
    <t>72286</t>
  </si>
  <si>
    <t>m</t>
  </si>
  <si>
    <t>97650</t>
  </si>
  <si>
    <t>72289</t>
  </si>
  <si>
    <t>MES</t>
  </si>
  <si>
    <t>PORTA DIVILUX PARA DIVISÓRIA OU SIMILAR, 80X2,10, INCLUSO PINTURA EM BRANCO BRILHOSO</t>
  </si>
  <si>
    <t>APARELHOS HIDROSSANITÁRIOS - LOUÇAS E METAIS</t>
  </si>
  <si>
    <t>ESCAVACAO MECANICA CAMPO ABERTO EM SOLO EXCETO ROCHA ATE 2,00M PROFUNDIDADE</t>
  </si>
  <si>
    <t>Demolição manual de piso em concreto simples e/ou cimentado</t>
  </si>
  <si>
    <t>CAIXA SIFONADA, PVC, DN 250 X 230 X 75 MM, JUNTA ELÁSTICA, FORNECIDA E INSTALADA EM RAMAL DE DESCARGA OU EM RAMAL DE ESGOTO SANITÁRIO. AF_12/2014_P</t>
  </si>
  <si>
    <t>SINAPI (72183) PISO EM CONCRETO 25MPA, USINADO, ESPESSURA 8 CM, COM ARMACAO EM TELA SOLDADA, INCLUSO BRIGA GRADUADA COMPACTADA 5 CM</t>
  </si>
  <si>
    <t>Banco</t>
  </si>
  <si>
    <t>VIDROS</t>
  </si>
  <si>
    <t>BANCADA EM CONCRETO ARMADO,  Fck 15Mpa,  ALISADO, ESPESSURA 8 cm (NÃO INCLUI OS APOIOS EM ALVENARIA)</t>
  </si>
  <si>
    <t>Torneira cromada para jardim, DECA 1153C39, 1/2" ou similar</t>
  </si>
  <si>
    <t>Copia da SINAPI (89708) - CAIXA SIFONADA, PVC, DN 150 X 150 X 50 MM, JUNTA ELÁSTICA, FORNECIDA E INSTALADA EM RAMAL DE DESCARGA OU EM RAMAL DE ESGOTO SANITÁRIO. AF_12/2014</t>
  </si>
  <si>
    <t>Remoção de esquadria de madeira, com ou sem batente</t>
  </si>
  <si>
    <t>LIMPEZA FINAL DA OBRA</t>
  </si>
  <si>
    <t>88485</t>
  </si>
  <si>
    <t>9537</t>
  </si>
  <si>
    <t>88489</t>
  </si>
  <si>
    <t>95544</t>
  </si>
  <si>
    <t>12207</t>
  </si>
  <si>
    <t>95547</t>
  </si>
  <si>
    <t>Un.</t>
  </si>
  <si>
    <t>REVESTIMENTOS</t>
  </si>
  <si>
    <t>M. O.</t>
  </si>
  <si>
    <t>TECNICO EM SEGURANCA DO TRABALHO</t>
  </si>
  <si>
    <t>M3</t>
  </si>
  <si>
    <t>EXECUÇÃO DE PASSEIO (CALÇADA) OU EM CONCRETO ARMADO COM TELA 5.0 MM A CADA 10CM, COM CONCRETO MOLDADO IN LOCO, USINADO C25, ACABAMENTO ALISADO, ESPESSURA 8 CM</t>
  </si>
  <si>
    <t>REGISTRO DE GAVETA BRUTO, LATÃO, ROSCÁVEL, 1 1/2, COM ACABAMENTO E CANOPLA CROMADOS, INSTALADO EM RESERVAÇÃO DE ÁGUA DE EDIFICAÇÃO QUE POSSUA RESERVATÓRIO DE FIBRA/FIBROCIMENTO  FORNECIMENTO E INSTALAÇÃO. AF_06/2016</t>
  </si>
  <si>
    <t>13.1</t>
  </si>
  <si>
    <t>13.2</t>
  </si>
  <si>
    <t>SINAPI (88650) - RODAPÉ CERÂMICO DE 7CM DE ALTURA COM PLACAS DE PORCELANATO DE DIMENSÕES 60X60CM. AF_06/2014</t>
  </si>
  <si>
    <t>m²</t>
  </si>
  <si>
    <t>m³</t>
  </si>
  <si>
    <t>94569</t>
  </si>
  <si>
    <t>Und</t>
  </si>
  <si>
    <t>Reforma de Casa - Cachoeira do Sul</t>
  </si>
  <si>
    <t>10232</t>
  </si>
  <si>
    <t>PINTURA</t>
  </si>
  <si>
    <t>7.1</t>
  </si>
  <si>
    <t>7.2</t>
  </si>
  <si>
    <t>7.3</t>
  </si>
  <si>
    <t>7.4</t>
  </si>
  <si>
    <t>7.5</t>
  </si>
  <si>
    <t>7.6</t>
  </si>
  <si>
    <t>INSTALAÇÕES DE COMBATE À INCÊNDIO</t>
  </si>
  <si>
    <t>4.014</t>
  </si>
  <si>
    <t>4.017</t>
  </si>
  <si>
    <t>94438</t>
  </si>
  <si>
    <t>DIVISÓRIAS E FORROS</t>
  </si>
  <si>
    <t>IMUNIZACAO DE MADEIRAMENTO PARA COBERTURA UTILIZANDO CUPINICIDA INCOLOR</t>
  </si>
  <si>
    <t>87905</t>
  </si>
  <si>
    <t>PINTURA EXTERNA</t>
  </si>
  <si>
    <t>REVESTIMENTO INTERNO</t>
  </si>
  <si>
    <t>ALVENARIA DE VEDAÇÃO DE BLOCOS CERÂMICOS FURADOS NA HORIZONTAL DE 14X9X19CM (ESPESSURA 14CM, BLOCO DEITADO) DE PAREDES COM ÁREA LÍQUIDA MAIOR OU IGUAL A 6M² COM VÃOS E ARGAMASSA DE ASSENTAMENTO COM PREPARO EM BETONEIRA. AF_06/2014</t>
  </si>
  <si>
    <t>74067/004</t>
  </si>
  <si>
    <t>BARRACAO DE OBRA PARA ALOJAMENTO/ESCRITORIO, PISO EM PINHO 3A, PAREDES EM COMPENSADO 10MM, COBERTURA EM TELHA FIBROCIMENTO 6MM, INCLUSO INSTALACOES ELETRICAS E ESQUADRIAS. REAPROVEITADO 5 VEZES</t>
  </si>
  <si>
    <t>SINAPI</t>
  </si>
  <si>
    <t>86914</t>
  </si>
  <si>
    <t>ESGOTO PLUVIAL</t>
  </si>
  <si>
    <t>M²</t>
  </si>
  <si>
    <t>Descrição</t>
  </si>
  <si>
    <t>12.1</t>
  </si>
  <si>
    <t>ESCAVAÇÃO MANUAL DE VALAS. AF_03/2016</t>
  </si>
  <si>
    <t>12.2</t>
  </si>
  <si>
    <t>ESQUADRIAS E ACESSÓRIOS</t>
  </si>
  <si>
    <t>94319</t>
  </si>
  <si>
    <t>REMOÇÃO DE FORRO DE MADEIRA</t>
  </si>
  <si>
    <t>87263</t>
  </si>
  <si>
    <t>SOLEIRA DE BASALTO TEAR, E = 1,6 CM, L = ATÉ 20 CM</t>
  </si>
  <si>
    <t>86936</t>
  </si>
  <si>
    <t>00040943</t>
  </si>
  <si>
    <t>9.343</t>
  </si>
  <si>
    <t>SBC (011024) - ADMINISTRAÇÃO LOCAL.-EQUIPE AUXILIAR</t>
  </si>
  <si>
    <t>un</t>
  </si>
  <si>
    <t>6.7</t>
  </si>
  <si>
    <t>PAREDE DIVISORIA DIVILUX</t>
  </si>
  <si>
    <t>86941</t>
  </si>
  <si>
    <t>95472</t>
  </si>
  <si>
    <t>1.003</t>
  </si>
  <si>
    <t>JANELA DE CORRER EM ALUMINIO, COM GRADE (DE FÁBRICA), SEM BANDEIRA</t>
  </si>
  <si>
    <t>84959</t>
  </si>
  <si>
    <t>PAPELEIRA DE PAREDE EM METAL CROMADO SEM TAMPA, INCLUSO FIXAÇÃO. AF_10/2016</t>
  </si>
  <si>
    <t>73805/001</t>
  </si>
  <si>
    <t>INSTALAÇÃO TUBO PVC, SÉRIE N, ESGOTO PREDIAL, 100 MM (INST. RAMAL DESCARGA, RAMAL DE ESG. SANIT., PRUMADA ESG. SANIT., VENTILAÇÃO OU SUB-COLETOR AÉREO), INCL. CONEXÕES E CORTES, FIXAÇÕES, P/ PRÉDIOS.</t>
  </si>
  <si>
    <t>12</t>
  </si>
  <si>
    <t>Código</t>
  </si>
  <si>
    <t>16</t>
  </si>
  <si>
    <t>INSTALAÇÃO TUBOS DE PVC, SOLDÁVEL, ÁGUA FRIA, DN 32 MM, INCLUSIVE CONEXÕES, CORTES E FIXAÇÕES, PARA PRÉDIOS.</t>
  </si>
  <si>
    <t>18</t>
  </si>
  <si>
    <t>85005</t>
  </si>
  <si>
    <t>LAVATÓRIO LOUÇA BRANCA COM COLUNA, 45 X 55CM OU EQUIVALENTE, PADRÃO MÉDIO, INCLUSO SIFÃO TIPO GARRAFA, VÁLVULA E ENGATE FLEXÍVEL DE 40CM EM METAL CROMADO, COM TORNEIRA CROMADA DE MESA, PADRÃO MÉDIO - FORNECIMENTO E INSTALAÇÃO. AF_12/2013</t>
  </si>
  <si>
    <t>REGULARIZAÇÃO DE LAJE SOBRE TERRAÇO EM ARGAMASSA TRAÇO 1:4 (CIM E AREIA), EM BETONEIRA 400 L, ESPESSURA 3 CM ÁREAS SECAS E 3 CM ÁREAS MOLHADAS, PARA EDIFICAÇÃO HABITACIONAL UNIFAMILIAR (CASA) E EDIFICAÇÃO PÚBLICA PADRÃO. AF_11/2014</t>
  </si>
  <si>
    <t>ALVENARIA / VEDAÇÃO</t>
  </si>
  <si>
    <t>15.001</t>
  </si>
  <si>
    <t>REGISTRO DE GAVETA BRUTO, LATÃO, ROSCÁVEL, 3/4", COM ACABAMENTO E CANOPLA CROMADOS. FORNECIDO E INSTALADO EM RAMAL DE ÁGUA.</t>
  </si>
  <si>
    <t>87298</t>
  </si>
  <si>
    <t>93358</t>
  </si>
  <si>
    <t>UN</t>
  </si>
  <si>
    <t>TANQUE INOX 50 X 40 X 22 CM</t>
  </si>
  <si>
    <t>KIT DE PORTA DE MADEIRA PARA PINTURA, SEMI-OCA (LEVE OU MÉDIA), PADRÃO MÉDIO, 80X210CM, ESPESSURA DE 3,5CM, ITENS INCLUSOS: DOBRADIÇAS, MONTAGEM E INSTALAÇÃO DO BATENTE, FECHADURA COM EXECUÇÃO DO FURO - FORNECIMENTO E INSTALAÇÃO. AF_08/2015</t>
  </si>
  <si>
    <t>CHP</t>
  </si>
  <si>
    <t>PORTA DE FERRO, DE ABRIR, TIPO GRADE COM CHAPA, 90X210CM, COM GUARNICOES, INCLUSO PINTURA EM BRANCO BRILHOSO</t>
  </si>
  <si>
    <t>11.3</t>
  </si>
  <si>
    <t>INFRAESTRUTURA / FUNDAÇÕES SIMPLES</t>
  </si>
  <si>
    <t>31</t>
  </si>
  <si>
    <t>PLACA DE SINALIZACAO DE SEGURANCA CONTRA INCENDIO, FOTOLUMINESCENTE, RETANGULAR, *30 X 15* CM, EM PVC *2* MM ANTI-CHAMAS (SIMBOLOS, CORES E PICTOGRAMAS CONFORME NBR 13434)</t>
  </si>
  <si>
    <t>94216</t>
  </si>
  <si>
    <t>INSTALAÇÕES HIDRÁULICAS E SANITÁRIAS</t>
  </si>
  <si>
    <t>Demolição de piso cerâmico ou ladrilho</t>
  </si>
  <si>
    <t>Un</t>
  </si>
  <si>
    <t>SINAPI (94295) - MESTRE DE OBRAS COM ENCARGOS COMPLEMENTARES</t>
  </si>
  <si>
    <t>ESGOTO SANITÁRIO</t>
  </si>
  <si>
    <t>31.8</t>
  </si>
  <si>
    <t>SISTEMA DE TRATAMENTO DE ESGOTO</t>
  </si>
  <si>
    <t>Total</t>
  </si>
  <si>
    <t>Telhamento com telha metálica Topstell, trapezoidal, na cor branca, da Brasilit ou similar, inclusive parafusos e fixador de abas</t>
  </si>
  <si>
    <t>5.2</t>
  </si>
  <si>
    <t>VASO SANITARIO SIFONADO CONVENCIONAL PARA PCD SEM FURO FRONTAL COM LOUÇA BRANCA SEM ASSENTO, INCLUSO CONJUNTO DE LIGAÇÃO PARA BACIA SANITÁRIA AJUSTÁVEL - FORNECIMENTO E INSTALAÇÃO. AF_10/2016</t>
  </si>
  <si>
    <t>REMOÇÃO DE PISO DE MADEIRA (ASSOALHO E BARROTE), DE FORMA MANUAL, SEM REAPROVEITAMENTO. AF_12/2017</t>
  </si>
  <si>
    <t>TOALHEIRO PLASTICO TIPO DISPENSER PARA PAPEL TOALHA INTERFOLHADO</t>
  </si>
  <si>
    <t>PINTURA INTERNA</t>
  </si>
  <si>
    <t>11703</t>
  </si>
  <si>
    <t>INSTALAÇÃO DE TUBOS DE PVC, SOLDÁVEL, ÁGUA FRIA, DN 25 MM, INCLUSIVE CONEXÕES, CORTES E FIXAÇÕES, PARA PRÉDIOS.</t>
  </si>
  <si>
    <t>94231</t>
  </si>
  <si>
    <t>(COMPOSIÇÃO REPRESENTATIVA) DO SERVIÇO DE REVESTIMENTO CERÂMICO PARA AMBIENTES DE ÁREAS MOLHADAS, MEIA PAREDE OU PAREDE INTEIRA, COM PLACAS TIPO PORCELANATO, DIMENSÕES 33X45 CM, PARA EDIFICAÇÃO HABITACIONAL MULTIFAMILIAR (PRÉDIO). AF_11/2014</t>
  </si>
  <si>
    <t>CHAPISCO APLICADO EM ALVENARIA (COM PRESENÇA DE VÃOS) E ESTRUTURAS DE CONCRETO DE FACHADA, COM COLHER DE PEDREIRO.  ARGAMASSA TRAÇO 1:3 COM PREPARO EM BETONEIRA 400L. AF_06/2014</t>
  </si>
  <si>
    <t>89173</t>
  </si>
  <si>
    <t>89986</t>
  </si>
  <si>
    <t>89987</t>
  </si>
  <si>
    <t>98229</t>
  </si>
  <si>
    <t>EMBOÇO/MASSA ÚNICA, APLICADO MANUALMENTE, TRAÇO 1:2:8, EM BETONEIRA DE 400L, PAREDES INTERNAS, COM EXECUÇÃO DE TALISCAS, EDIFICAÇÃO HABITACIONAL UNIFAMILIAR (CASAS) E EDIFICAÇÃO PÚBLICA PADRÃO. AF_12/2014</t>
  </si>
  <si>
    <t>ORSE</t>
  </si>
  <si>
    <t>ATERRO MANUAL SOLO ARGILO E COMPACTAÇÃO MECANIZADA</t>
  </si>
  <si>
    <t>CARGA MANUAL E REMOCAO E ENTULHO COM TRANSPORTE ATE 1KM EM CAMINHAO BASCULANTE 6M3</t>
  </si>
  <si>
    <t>CHAPA GALVANIZADA 40x80 cm PARA PROTEÇÃO DE PORTA PNE COLOCADA NOS DOIS LADOS DA PORTA</t>
  </si>
  <si>
    <t>89045</t>
  </si>
  <si>
    <t>COBERTURA</t>
  </si>
  <si>
    <t>RUFO EM CHAPA DE AÇO GALVANIZADO NÚMERO 24, CORTE DE 25 CM, INCLUSO TRANSPORTE VERTICAL. AF_06/2016</t>
  </si>
  <si>
    <t>83731</t>
  </si>
  <si>
    <t>55960</t>
  </si>
  <si>
    <t>ENGENHEIRO CIVIL DE OBRA JUNIOR COM ENCARGOS COMPLEMENTARES</t>
  </si>
  <si>
    <t>CPOS</t>
  </si>
  <si>
    <t>Encargos Sociais</t>
  </si>
  <si>
    <t>Descrição do Orçamento</t>
  </si>
  <si>
    <t>Quant.</t>
  </si>
  <si>
    <t>5932</t>
  </si>
  <si>
    <t>87879</t>
  </si>
  <si>
    <t>Totais -&gt;</t>
  </si>
  <si>
    <t>REVESTIMENTO CERÂMICO PARA PISO COM PLACAS TIPO PORCELANATO DE DIMENSÕES 60X60 CM APLICADA EM AMBIENTES DE ÁREA MAIOR QUE 10 M². AF_06/2014</t>
  </si>
  <si>
    <t>4.1</t>
  </si>
  <si>
    <t>4.2</t>
  </si>
  <si>
    <t>4.3</t>
  </si>
  <si>
    <t>mês</t>
  </si>
  <si>
    <t>00037539</t>
  </si>
  <si>
    <t>Valor Unit com BDI</t>
  </si>
  <si>
    <t>74220/001</t>
  </si>
  <si>
    <t>Item</t>
  </si>
  <si>
    <t>ÁGUA FRIA</t>
  </si>
  <si>
    <t>APLICAÇÃO DE FUNDO SELADOR ACRÍLICO EM PAREDES, UMA DEMÃO. AF_06/2014</t>
  </si>
  <si>
    <t>00010851</t>
  </si>
  <si>
    <t>00037401</t>
  </si>
  <si>
    <t>ESTRUTURA DE MADEIRA PARA TELHADO, COM TESOURAS 10X10 CADA 1,60 M E TERÇAS 5X7 ESPAÇAMENTO 1,10 M</t>
  </si>
  <si>
    <t>_______________________________________________________________
Fabiana
Engenheiro Civil</t>
  </si>
  <si>
    <t>PINTURA ESMALTE ACETINADO PARA MADEIRA, DUAS DEMAOS, SOBRE FUNDO NIVELADOR BRANCO</t>
  </si>
  <si>
    <t>PILAR ESTRUTURA CONCRETO ARMADO USINADO BOMBEADO - FCK 25 Mpa - COMPLETO COM FÔRMAS, ESCORAMENTO, ARMADURA, LANÇADO E ADENSADO</t>
  </si>
  <si>
    <t>00037558</t>
  </si>
  <si>
    <t>PISOS E PAVIMENTAÇÕES</t>
  </si>
  <si>
    <t>PLACA DE SINALIZACAO DE SEGURANCA CONTRA INCENDIO, FOTOLUMINESCENTE, RETANGULAR, *30 X 30* CM, EM PVC *2* MM ANTI-CHAMAS (SIMBOLOS, CORES E PICTOGRAMAS CONFORME NBR 13434)</t>
  </si>
  <si>
    <t>74065/002</t>
  </si>
  <si>
    <t>MASSA PVA</t>
  </si>
  <si>
    <t>B.D.I.</t>
  </si>
  <si>
    <t>90843</t>
  </si>
  <si>
    <t>Extintor manual de pó químico seco ABC - capacidade de 4 kg</t>
  </si>
  <si>
    <t>CAIXA DE INSPEÇÃO 80X80X80CM EM ALVENARIA - EXECUÇÃO</t>
  </si>
  <si>
    <t>74209/001</t>
  </si>
  <si>
    <t>9.046</t>
  </si>
  <si>
    <t>(COMPOSIÇÃO REPRESENTATIVA) DO SERVIÇO DE INST. TUBO PVC, SÉRIE N, ESGOTO PREDIAL, DN 75 MM, (INST. EM RAMAL DE DESCARGA, RAMAL DE ESG. SANITÁRIO, PRUMADA DE ESG. SANITÁRIO OU VENTILAÇÃO), INCL. CONEXÕES, CORTES E FIXAÇÕES, P/ PRÉDIOS. AF_10/2015</t>
  </si>
  <si>
    <t>PLACA DE ACRILICO TRANSPARENTE ADESIVADA PARA SINALIZACAO DE PORTAS, BORDA POLIDA, DE *25 X 8*, E = 6 MM (NAO INCLUI ACESSORIOS PARA FIXACAO)</t>
  </si>
  <si>
    <t>87781</t>
  </si>
  <si>
    <t>3.6</t>
  </si>
  <si>
    <t>REVESTIMENTO DE GRANITO CINZA ANDORINHA, 2,5 cm DE ESPESSURA, APOIADO SOBRE BANCADA DE CONCRETO ARMADO</t>
  </si>
  <si>
    <t>TORNEIRA CROMADA 1/2" OU 3/4" PARA TANQUE, PADRÃO MÉDIO - FORNECIMENTO E INSTALAÇÃO. AF_12/2013</t>
  </si>
  <si>
    <t>CHAPISCO APLICADO EM ALVENARIAS E ESTRUTURAS DE CONCRETO INTERNAS, COM COLHER DE PEDREIRO.  ARGAMASSA TRAÇO 1:3 COM PREPARO EM BETONEIRA 400L. AF_06/2014</t>
  </si>
  <si>
    <t>INSTALAÇÃO DE TUBO DE PVC, SÉRIE NORMAL, ESGOTO PREDIAL, DN 40 MM (INSTALADO EM RAMAL DE DESCARGA OU RAMAL DE ESGOTO SANITÁRIO), INCLUSIVE CONEXÕES, CORTES E FIXAÇÕES, PARA PRÉDIOS.</t>
  </si>
  <si>
    <t>REMOÇÃO DE TRAMA DE MADEIRA PARA COBERTURA, DE FORMA MANUAL, SEM REAPROVEITAMENTO. AF_12/2017</t>
  </si>
  <si>
    <t>CÓPIAS E DESPESAS LEGAIS</t>
  </si>
  <si>
    <t>CAIXA DE AREIA 60X60X60CM EM ALVENARIA - EXECUÇÃO</t>
  </si>
  <si>
    <t>Planilha Orçamentária Sintética</t>
  </si>
  <si>
    <t>9.058</t>
  </si>
  <si>
    <t>3191</t>
  </si>
  <si>
    <t>94994</t>
  </si>
  <si>
    <t>APLICAÇÃO MANUAL DE PINTURA COM TINTA LÁTEX ACRÍLICA EM PAREDES, DUAS DEMÃOS. AF_06/2014</t>
  </si>
  <si>
    <t>INSTALAÇÃO DE TUBO DE PVC, SÉRIE NORMAL, ESGOTO PREDIAL, DN 50 MM (INSTALADO EM RAMAL DE DESCARGA OU RAMAL DE ESGOTO SANITÁRIO), INCLUSIVE CONEXÕES, CORTES E FIXAÇÕES PARA, PRÉDIOS.</t>
  </si>
  <si>
    <t>REBOCO ARGAMASSA TRACO 1:2 (CAL E AREIA FINA PENEIRADA), ESPESSURA 0,5CM, PREPARO MANUAL DA ARGAMASSA</t>
  </si>
  <si>
    <t>SERVIÇOS PRELIMINARES / TÉCNICOS</t>
  </si>
  <si>
    <t>Bancos Utilizados</t>
  </si>
  <si>
    <t>BARRA DE APOIO PARA BANHEIROS DE PNE (90 CM), EM INOX POLIDO</t>
  </si>
  <si>
    <t>REGISTRO DE GAVETA BRUTO, LATÃO, ROSCÁVEL, 1/2", COM ACABAMENTO E CANOPLA CROMADOS. FORNECIDO E INSTALADO EM RAMAL DE ÁGUA.</t>
  </si>
  <si>
    <t>ARGAMASSA TRAÇO 1:3 (CIMENTO E AREIA MÉDIA) PARA REGULARIZAÇÃO DE CONTRAPISO, PREPARO MECÂNICO COM BETONEIRA 400 L. AF_06/2014</t>
  </si>
  <si>
    <t>6.010</t>
  </si>
  <si>
    <t>PORTA DE FERRO, DE ABRIR, TIPO GRADE COM CHAPA, 80X210CM, COM GUARNICOES, INCLUSO PINTURA EM BRANCO BRILHOSO</t>
  </si>
  <si>
    <t>75481</t>
  </si>
  <si>
    <t>87525</t>
  </si>
  <si>
    <t>LAJE MACIÇA, CONCRETO USINADO C30, INCLUI ARMADURA, FORMA, ESCORAMENTO, COMPLETA (CASA CACHOEIRA)</t>
  </si>
  <si>
    <t>SUPRAESTRUTURA</t>
  </si>
  <si>
    <t>72209</t>
  </si>
  <si>
    <t>9.081</t>
  </si>
  <si>
    <t>DEMOLIÇÃO DE ALVENARIA DE TIJOLO MACIÇO, DE FORMA MANUAL, COM REAPROVEITAMENTO. AF_12/2017</t>
  </si>
  <si>
    <t>APLICAÇÃO MANUAL DE FUNDO SELADOR ACRÍLICO EM PANOS COM PRESENÇA DE VÃOS DE EDIFÍCIOS DE MÚLTIPLOS PAVIMENTOS. AF_06/2014</t>
  </si>
  <si>
    <t>13.003</t>
  </si>
  <si>
    <t>13.004</t>
  </si>
  <si>
    <t>0,0% - Desonerada</t>
  </si>
  <si>
    <t>41598</t>
  </si>
  <si>
    <t>SBC (100900) - CALHA DE CONCRETO 70X20cm</t>
  </si>
  <si>
    <t>RODAPÉS / SOLEIRAS / PEITORIS</t>
  </si>
  <si>
    <t>2082</t>
  </si>
  <si>
    <t xml:space="preserve">25,00%
</t>
  </si>
  <si>
    <t>79480</t>
  </si>
  <si>
    <t>2.3</t>
  </si>
  <si>
    <t>2.7</t>
  </si>
  <si>
    <t>2.8</t>
  </si>
  <si>
    <t>2.9</t>
  </si>
  <si>
    <t>PEITORIL DE BASALTO TEAR, E = 1,6 CM, L = ATÉ 15 CM</t>
  </si>
  <si>
    <t>unid</t>
  </si>
  <si>
    <t>1.10</t>
  </si>
  <si>
    <t>1.11</t>
  </si>
  <si>
    <t>1.12</t>
  </si>
  <si>
    <t>ESTACA BROCA DE CONCRETO, 20 MPA, DIÃMETRO DE 25 CM, PROFUNDIDADE DE ATÉ 3 M, ESCAVAÇÃO MANUAL COM TRADO CONCHA, NÃO ARMADA. AF_03/2018</t>
  </si>
  <si>
    <t>1.14</t>
  </si>
  <si>
    <t>PORTA EM METALON DUAS FOLHAS DE 1,20X2,25, INCLUSO PINTURA EM BRANCO BRILHOSO</t>
  </si>
  <si>
    <t>2.10</t>
  </si>
  <si>
    <t>2.11</t>
  </si>
  <si>
    <t>2.12</t>
  </si>
  <si>
    <t>2.13</t>
  </si>
  <si>
    <t>2.14</t>
  </si>
  <si>
    <t>2.15</t>
  </si>
  <si>
    <t>2.16</t>
  </si>
  <si>
    <t>TELHAMENTO COM TELHA METÁLICA TERMOACÚSTICA E = 30 MM, COM ATÉ 2 ÁGUAS, INCLUSO IÇAMENTO. AF_06/2016</t>
  </si>
  <si>
    <t>15.1</t>
  </si>
  <si>
    <t>15.2</t>
  </si>
  <si>
    <t>ESPELHO CRISTAL, ESPESSURA 4MM, COM PARAFUSOS DE FIXACAO, SEM MOLDURA</t>
  </si>
  <si>
    <t>INSTALAÇÃO DE TUBOS DE PVC, SÉRIE R, ÁGUA PLUVIAL, DN 150 MM (INSTALADO EM CONDUTORES VERTICAIS E HORIZONTAIS), INCLUSIVE CONEXÕES, CORTES E FIXAÇÕES, PARA PRÉDIOS.</t>
  </si>
  <si>
    <t>90777</t>
  </si>
  <si>
    <t>4.10</t>
  </si>
  <si>
    <t>EMBOÇO OU MASSA ÚNICA EM ARGAMASSA TRAÇO 1:2:8, PREPARO MANUAL, APLICADA MANUALMENTE EM PANOS DE FACHADA COM PRESENÇA DE VÃOS, ESPESSURA DE 35 MM. AF_06/2014</t>
  </si>
  <si>
    <t>88411</t>
  </si>
  <si>
    <t>1.25</t>
  </si>
  <si>
    <t>IMPERMEABILIZAÇÃO, ISOLAÇÃO TÉRMICA E ACÚSTICA</t>
  </si>
  <si>
    <t>Barracão aberto para apoio à produção (carpintaria, central de armação, oficina, etc.) c/ tesouras, telha 4mm, piso em concreto desempolado</t>
  </si>
  <si>
    <t>CAIXA D´ÁGUA EM FIBRA DE VIDRO, 2000 LITROS, COM ACESSÓRIOS</t>
  </si>
  <si>
    <t>DEMOLIÇÃO DE REVESTIMENTO CERÂMICO, DE FORMA MANUAL, SEM REAPROVEITAMENTO. AF_12/2017</t>
  </si>
  <si>
    <t>MAT</t>
  </si>
  <si>
    <t>MOVIMENTO DE TERRA / DEMOLIÇÕES</t>
  </si>
  <si>
    <t>1.30</t>
  </si>
  <si>
    <t>92980</t>
  </si>
  <si>
    <t>CABO DE COBRE FLEXÍVEL ISOLADO, 10 MM², ANTI-CHAMA 0,6/1,0 KV, PARA DISTRIBUIÇÃO - FORNECIMENTO E INSTALAÇÃO. AF_12/2015</t>
  </si>
  <si>
    <t>92982</t>
  </si>
  <si>
    <t>CABO DE COBRE FLEXÍVEL ISOLADO, 16 MM², ANTI-CHAMA 0,6/1,0 KV, PARA DISTRIBUIÇÃO - FORNECIMENTO E INSTALAÇÃO. AF_12/2015</t>
  </si>
  <si>
    <t>91924</t>
  </si>
  <si>
    <t>CABO DE COBRE FLEXÍVEL ISOLADO, 1,5 MM², ANTI-CHAMA 450/750 V, PARA CIRCUITOS TERMINAIS - FORNECIMENTO E INSTALAÇÃO. AF_12/2015</t>
  </si>
  <si>
    <t>91926</t>
  </si>
  <si>
    <t>CABO DE COBRE FLEXÍVEL ISOLADO, 2,5 MM², ANTI-CHAMA 450/750 V, PARA CIRCUITOS TERMINAIS - FORNECIMENTO E INSTALAÇÃO. AF_12/2015</t>
  </si>
  <si>
    <t>91928</t>
  </si>
  <si>
    <t>CABO DE COBRE FLEXÍVEL ISOLADO, 4 MM², ANTI-CHAMA 450/750 V, PARA CIRCUITOS TERMINAIS - FORNECIMENTO E INSTALAÇÃO. AF_12/2015</t>
  </si>
  <si>
    <t>97888</t>
  </si>
  <si>
    <t>CAIXA ENTERRADA ELÉTRICA RETANGULAR, EM ALVENARIA COM TIJOLOS CERÂMICOS MACIÇOS, FUNDO COM BRITA, DIMENSÕES INTERNAS: 0,6X0,6X0,6 M. AF_05/2018</t>
  </si>
  <si>
    <t>91993</t>
  </si>
  <si>
    <t>TOMADA ALTA DE EMBUTIR (1 MÓDULO), 2P+T 20 A, INCLUINDO SUPORTE E PLACA - FORNECIMENTO E INSTALAÇÃO. AF_12/2015</t>
  </si>
  <si>
    <t>92001</t>
  </si>
  <si>
    <t>TOMADA BAIXA DE EMBUTIR (1 MÓDULO), 2P+T 20 A, INCLUINDO SUPORTE E PLACA - FORNECIMENTO E INSTALAÇÃO. AF_12/2015</t>
  </si>
  <si>
    <t>91997</t>
  </si>
  <si>
    <t>TOMADA MÉDIA DE EMBUTIR (1 MÓDULO), 2P+T 20 A, INCLUINDO SUPORTE E PLACA - FORNECIMENTO E INSTALAÇÃO. AF_12/2015</t>
  </si>
  <si>
    <t>91955</t>
  </si>
  <si>
    <t>INTERRUPTOR PARALELO (1 MÓDULO), 10A/250V, INCLUINDO SUPORTE E PLACA - FORNECIMENTO E INSTALAÇÃO. AF_12/2015</t>
  </si>
  <si>
    <t>91953</t>
  </si>
  <si>
    <t>INTERRUPTOR SIMPLES (1 MÓDULO), 10A/250V, INCLUINDO SUPORTE E PLACA - FORNECIMENTO E INSTALAÇÃO. AF_12/2015</t>
  </si>
  <si>
    <t>91959</t>
  </si>
  <si>
    <t>INTERRUPTOR SIMPLES (2 MÓDULOS), 10A/250V, INCLUINDO SUPORTE E PLACA - FORNECIMENTO E INSTALAÇÃO. AF_12/2015</t>
  </si>
  <si>
    <t>91967</t>
  </si>
  <si>
    <t>INTERRUPTOR SIMPLES (3 MÓDULOS), 10A/250V, INCLUINDO SUPORTE E PLACA - FORNECIMENTO E INSTALAÇÃO. AF_12/2015</t>
  </si>
  <si>
    <t>95801</t>
  </si>
  <si>
    <t>CONDULETE DE ALUMÍNIO, TIPO X, PARA ELETRODUTO DE AÇO GALVANIZADO DN 20 MM (3/4</t>
  </si>
  <si>
    <t>83399</t>
  </si>
  <si>
    <t>RELE FOTOELETRICO P/ COMANDO DE ILUMINACAO EXTERNA 220V/1000W - FORNECIMENTO E INSTALACAO</t>
  </si>
  <si>
    <t>93672</t>
  </si>
  <si>
    <t>DISJUNTOR TRIPOLAR TIPO DIN, CORRENTE NOMINAL DE 40A - FORNECIMENTO E INSTALAÇÃO. AF_04/2016</t>
  </si>
  <si>
    <t>090816</t>
  </si>
  <si>
    <t>SIURB</t>
  </si>
  <si>
    <t>MINI DISJUNTOR - TIPO EUROPEU (IEC) - TRIPOLAR 63A</t>
  </si>
  <si>
    <t>93654</t>
  </si>
  <si>
    <t>DISJUNTOR MONOPOLAR TIPO DIN, CORRENTE NOMINAL DE 16A - FORNECIMENTO E INSTALAÇÃO. AF_04/2016</t>
  </si>
  <si>
    <t>93655</t>
  </si>
  <si>
    <t>DISJUNTOR MONOPOLAR TIPO DIN, CORRENTE NOMINAL DE 20A - FORNECIMENTO E INSTALAÇÃO. AF_04/2016</t>
  </si>
  <si>
    <t>93656</t>
  </si>
  <si>
    <t>DISJUNTOR MONOPOLAR TIPO DIN, CORRENTE NOMINAL DE 25A - FORNECIMENTO E INSTALAÇÃO. AF_04/2016</t>
  </si>
  <si>
    <t>091701</t>
  </si>
  <si>
    <t>DPS - DISPOSITIVO PROTEÇÃO CONTRA SURTOS 275V - 40KA</t>
  </si>
  <si>
    <t>38.21.110</t>
  </si>
  <si>
    <t>Eletrocalha lisa galvanizada a fogo, 50 x 50 mm, com acessórios</t>
  </si>
  <si>
    <t>38.22.610</t>
  </si>
  <si>
    <t>Tampa de encaixe para eletrocalha, galvanizada a fogo, L= 50mm</t>
  </si>
  <si>
    <t>38.23.010</t>
  </si>
  <si>
    <t>Suporte para eletrocalha, galvanizado a fogo, 50x50mm</t>
  </si>
  <si>
    <t>071111</t>
  </si>
  <si>
    <t>AGETOP CIVIL</t>
  </si>
  <si>
    <t>CRUZETA HORIZONTAL 90º P/ELETROCALHA 50X50 MM</t>
  </si>
  <si>
    <t>072374</t>
  </si>
  <si>
    <t>T HORIZONTAL PARA ELETROCALHA 50 X 50 MM</t>
  </si>
  <si>
    <t>8689</t>
  </si>
  <si>
    <t>Curva horizontal 50 x 50 mm para eletrocalha metálica, com ângulo 90° (ref.: mopa ou similar)</t>
  </si>
  <si>
    <t>071277</t>
  </si>
  <si>
    <t>EMENDA INTERNA P/ELETROCALHA (50 X 50 mm)</t>
  </si>
  <si>
    <t>072375</t>
  </si>
  <si>
    <t>T VERTICAL DE DESCIDA PARA ELETROCALHA 50 X 50 MM</t>
  </si>
  <si>
    <t>9533</t>
  </si>
  <si>
    <t>Flange de ligação 50x50mm para eletrocalha metálica (ref. Mopa ou similar)</t>
  </si>
  <si>
    <t>93008</t>
  </si>
  <si>
    <t>ELETRODUTO RÍGIDO ROSCÁVEL, PVC, DN 50 MM (1 1/2") - FORNECIMENTO E INSTALAÇÃO. AF_12/2015</t>
  </si>
  <si>
    <t>93009</t>
  </si>
  <si>
    <t>ELETRODUTO RÍGIDO ROSCÁVEL, PVC, DN 60 MM (2") - FORNECIMENTO E INSTALAÇÃO. AF_12/2015</t>
  </si>
  <si>
    <t>95749</t>
  </si>
  <si>
    <t>ELETRODUTO DE AÇO GALVANIZADO, CLASSE LEVE, DN 20 MM (3/4), APARENTE, INSTALADO EM PAREDE - FORNECIMENTO E INSTALAÇÃO. AF_11/2016_P</t>
  </si>
  <si>
    <t>9.338</t>
  </si>
  <si>
    <t>Luminaria de sobrepor com calha esmaltada com duas lampadas tuboled de 18W, suportes tipo rotor com contatos em bronze</t>
  </si>
  <si>
    <t>9.339</t>
  </si>
  <si>
    <t>Luminaria de sobrepor com calha esmaltada com uma lampada tuboled de 18W, suportes tipo rotor com contatos em bronze</t>
  </si>
  <si>
    <t>97608</t>
  </si>
  <si>
    <t>LUMINÁRIA ARANDELA TIPO TARTARUGA, COM GRADE, PARA 1 LÂMPADA DE 15 W - FORNECIMENTO E INSTALAÇÃO. AF_11/2017</t>
  </si>
  <si>
    <t>83463</t>
  </si>
  <si>
    <t>QUADRO DE DISTRIBUICAO DE ENERGIA EM CHAPA DE ACO GALVANIZADO, PARA 12 DISJUNTORES TERMOMAGNETICOS MONOPOLARES, COM BARRAMENTO TRIFASICO E NEUTRO - FORNECIMENTO E INSTALACAO</t>
  </si>
  <si>
    <t>74131/005</t>
  </si>
  <si>
    <t>QUADRO DE DISTRIBUICAO DE ENERGIA EM CHAPA METALICA, PARA 24 DISJUNTORES TERMOMAGNETICOS MONOPOLARES, COM BARRAMENTO TRIFASICO E NEUTRO, FORNECIMENTO E INSTALACAO</t>
  </si>
  <si>
    <t>Rede Estruturada</t>
  </si>
  <si>
    <t>099015</t>
  </si>
  <si>
    <t>PATCH PAINEL - 24 PORTAS - INSTALADO</t>
  </si>
  <si>
    <t>7138</t>
  </si>
  <si>
    <t>Fornecimento e lançamento de cabo utp 4 pares cat 6</t>
  </si>
  <si>
    <t>6258</t>
  </si>
  <si>
    <t>Cabo STP blindado, CAT 5e todos os conectores inclusos e fixados , para uso externo, deverá possuir material do condutor interno sólido em Cobre nu, com diâmetro do condutor interno de 0,515 mm, com isolamento de PE, diâmetro do isolamento de 0,95 mm, capa de PVC +PVC + proteção UV e diâmetros 10,20 x 6,50 x 3,10 mm, temperatura de operação máxima 70° C, impedância de 100Ω, propagação de 67% a 1MHz, 56pF/m de capacitância a 20°C, 84Ω/Km de resistência do condutor, 10.000 MΩ/km de resistência de isolação e IP66 - fornecido com os conectores terminais inclusos. Deverá ser cotado juntamente com a instalação por metro inclusa. Fornecimento e instalação</t>
  </si>
  <si>
    <t>9.006</t>
  </si>
  <si>
    <t>CERTIFICAÇÃO CATEGORIA 6</t>
  </si>
  <si>
    <t>9.005</t>
  </si>
  <si>
    <t>TOMADA DUPLA PARA LÓGICA, RJ 45, COM PLACA, CAT. 6</t>
  </si>
  <si>
    <t>95802</t>
  </si>
  <si>
    <t>CONDULETE DE ALUMÍNIO, TIPO X, PARA ELETRODUTO DE AÇO GALVANIZADO DN 25 MM (1''), APARENTE - FORNECIMENTO E INSTALAÇÃO. AF_11/2016_P</t>
  </si>
  <si>
    <t>95750</t>
  </si>
  <si>
    <t>ELETRODUTO DE AÇO GALVANIZADO, CLASSE LEVE, DN 25 MM (1), APARENTE, INSTALADO EM PAREDE - FORNECIMENTO E INSTALAÇÃO. AF_11/2016_P</t>
  </si>
  <si>
    <t>8682</t>
  </si>
  <si>
    <t>Fornecimento e instalação de rack de parede 19" x 12u x 450mm</t>
  </si>
  <si>
    <t>071115</t>
  </si>
  <si>
    <t>CURVA DE INVERSAO PARA ELETROCALHA 50 X 50 MM</t>
  </si>
  <si>
    <t>11230</t>
  </si>
  <si>
    <t>Fornecimento e instalação de path cords cat.6 c/1,50m</t>
  </si>
  <si>
    <t>SPDA</t>
  </si>
  <si>
    <t>83485</t>
  </si>
  <si>
    <t>HASTE DE ATERRAMENTO EM AÇO COM 3,00 M DE COMPRIMENTO E DN = 5/8" REVESTIDA COM BAIXA CAMADA DE COBRE, SEM CONECTOR</t>
  </si>
  <si>
    <t>96977</t>
  </si>
  <si>
    <t>CORDOALHA DE COBRE NU 50 MM², ENTERRADA, SEM ISOLADOR - FORNECIMENTO E INSTALAÇÃO. AF_12/2017</t>
  </si>
  <si>
    <t>9.340</t>
  </si>
  <si>
    <t>CORDOALHA DE COBRE NU 35 MM², ENTERRADA, SEM ISOLADOR - FORNECIMENTO E INSTALAÇÃO. AF_12/2017</t>
  </si>
  <si>
    <t>72315</t>
  </si>
  <si>
    <t>TERMINAL AEREO EM ACO GALVANIZADO COM BASE DE FIXACAO H = 30CM</t>
  </si>
  <si>
    <t>SPDA-BAR-010</t>
  </si>
  <si>
    <t>SETOP</t>
  </si>
  <si>
    <t>BARRA CHATA DE ALUMÍNIO 7/8" X 1/8" X 3M</t>
  </si>
  <si>
    <t>ELE-CPB-025</t>
  </si>
  <si>
    <t>CONECTOR DE PRESSÃO BIMETÁLICO # 35MM</t>
  </si>
  <si>
    <t>91872</t>
  </si>
  <si>
    <t>ELETRODUTO RÍGIDO ROSCÁVEL, PVC, DN 32 MM (1"), PARA CIRCUITOS TERMINAIS, INSTALADO EM PAREDE - FORNECIMENTO E INSTALAÇÃO. AF_12/2015</t>
  </si>
  <si>
    <t>95818</t>
  </si>
  <si>
    <t>CONDULETE DE PVC, TIPO X, PARA ELETRODUTO DE PVC SOLDÁVEL DN 32 MM (1''), APARENTE - FORNECIMENTO E INSTALAÇÃO. AF_11/2016</t>
  </si>
  <si>
    <t>8.2</t>
  </si>
  <si>
    <t>8.3</t>
  </si>
  <si>
    <t>9.1</t>
  </si>
  <si>
    <t>9.2</t>
  </si>
  <si>
    <t>14.1</t>
  </si>
  <si>
    <t>14.1.1</t>
  </si>
  <si>
    <t>14.1.2</t>
  </si>
  <si>
    <t>14.1.3</t>
  </si>
  <si>
    <t>14.1.4</t>
  </si>
  <si>
    <t>14.2</t>
  </si>
  <si>
    <t>14.2.1</t>
  </si>
  <si>
    <t>14.2.2</t>
  </si>
  <si>
    <t>CRONOGRAMA FÍSICO-FINANCEIRO</t>
  </si>
  <si>
    <t>It</t>
  </si>
  <si>
    <t>DESCRIÇÃO</t>
  </si>
  <si>
    <t>30 dias</t>
  </si>
  <si>
    <t>60 dias</t>
  </si>
  <si>
    <t>90 dias</t>
  </si>
  <si>
    <t>120 dias</t>
  </si>
  <si>
    <t>150 dias</t>
  </si>
  <si>
    <t>180 dias</t>
  </si>
  <si>
    <t>TOTAL</t>
  </si>
  <si>
    <t>TOTAL GERAL</t>
  </si>
  <si>
    <t>8.1.1</t>
  </si>
  <si>
    <t>8.1.2</t>
  </si>
  <si>
    <t>8.1.3</t>
  </si>
  <si>
    <t>8.1.4</t>
  </si>
  <si>
    <t>8.1.5</t>
  </si>
  <si>
    <t>8.1.6</t>
  </si>
  <si>
    <t>8.1.7</t>
  </si>
  <si>
    <t>8.1.8</t>
  </si>
  <si>
    <t>8.1.9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</si>
  <si>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</si>
  <si>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</si>
  <si>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</si>
  <si>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</si>
  <si>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</si>
  <si>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</si>
  <si>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</si>
  <si>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</si>
  <si>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</si>
  <si>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</si>
  <si>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</si>
  <si>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</si>
  <si>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</si>
  <si>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</si>
  <si>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</si>
  <si>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</si>
  <si>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</si>
  <si>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</si>
  <si>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</si>
  <si>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</si>
  <si>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</si>
  <si>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</si>
  <si>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</si>
  <si>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</si>
  <si>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</si>
  <si>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</si>
  <si>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</si>
  <si>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</si>
  <si>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</si>
  <si>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Instalaçõe Elétricas</t>
  </si>
  <si>
    <t>INSTALAÇÕES ELÉTRICAS /CABEAMENTO/ SPDA</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</si>
  <si>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</si>
  <si>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</si>
  <si>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</si>
  <si>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</si>
  <si>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</si>
  <si>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</si>
  <si>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</si>
  <si>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</si>
  <si>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</si>
  <si>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</si>
  <si>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</si>
  <si>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</si>
  <si>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</si>
  <si>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</si>
  <si>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</si>
  <si>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</si>
  <si>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</si>
  <si>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</si>
  <si>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</si>
  <si>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</si>
  <si>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</si>
  <si>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</si>
  <si>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</si>
  <si>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</si>
  <si>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8.3.5</t>
  </si>
  <si>
    <t>8.3.6</t>
  </si>
  <si>
    <t>8.3.7</t>
  </si>
  <si>
    <t>8.3.8</t>
  </si>
  <si>
    <t>9.1.1</t>
  </si>
  <si>
    <t>9.1.2</t>
  </si>
  <si>
    <t>9.1.3</t>
  </si>
  <si>
    <t>9.1.4</t>
  </si>
  <si>
    <t>9.1.5</t>
  </si>
  <si>
    <t>9.1.6</t>
  </si>
  <si>
    <t>9.2.1</t>
  </si>
  <si>
    <t>9.2.2</t>
  </si>
  <si>
    <t>9.2.3</t>
  </si>
  <si>
    <t>9.2.4</t>
  </si>
  <si>
    <t>9.2.5</t>
  </si>
  <si>
    <t>9.2.6</t>
  </si>
  <si>
    <t>9.2.7</t>
  </si>
  <si>
    <t>IMPERMEABILIZACAO DE SUPERFICIE COM ARGAMASSA DE CIMENTO E AREIA, TRACO 1:4, COM ADITIVO IMPERMEABILIZANTE, E=3 CM</t>
  </si>
  <si>
    <t>9.3</t>
  </si>
  <si>
    <t>9.4</t>
  </si>
  <si>
    <t>9.5</t>
  </si>
  <si>
    <t>12.3</t>
  </si>
  <si>
    <t>12.4</t>
  </si>
  <si>
    <t>12.5</t>
  </si>
  <si>
    <t>12.5.1</t>
  </si>
  <si>
    <t>12.5.2</t>
  </si>
  <si>
    <t>12.5.3</t>
  </si>
  <si>
    <t>12.4.1</t>
  </si>
  <si>
    <t>12.4.2</t>
  </si>
  <si>
    <t>12.4.3</t>
  </si>
  <si>
    <t>12.3.1</t>
  </si>
  <si>
    <t>12.2.1</t>
  </si>
  <si>
    <t>12.2.2</t>
  </si>
  <si>
    <t>12.2.3</t>
  </si>
  <si>
    <t>12.1.1</t>
  </si>
  <si>
    <t>12.1.2</t>
  </si>
  <si>
    <t>12.1.3</t>
  </si>
  <si>
    <t>12.1.4</t>
  </si>
  <si>
    <t>11.1</t>
  </si>
  <si>
    <t>11.2</t>
  </si>
  <si>
    <t>10.1</t>
  </si>
  <si>
    <t>10.2</t>
  </si>
  <si>
    <t>9.5.1</t>
  </si>
  <si>
    <t>9.5.2</t>
  </si>
  <si>
    <t>9.5.3</t>
  </si>
  <si>
    <t>9.5.4</t>
  </si>
  <si>
    <t>9.5.5</t>
  </si>
  <si>
    <t>9.5.6</t>
  </si>
  <si>
    <t>9.5.7</t>
  </si>
  <si>
    <t>9.5.8</t>
  </si>
  <si>
    <t>9.5.9</t>
  </si>
  <si>
    <t>9.5.10</t>
  </si>
  <si>
    <t>9.5.11</t>
  </si>
  <si>
    <t>9.5.12</t>
  </si>
  <si>
    <t>9.3.1</t>
  </si>
  <si>
    <t>9.4.1</t>
  </si>
  <si>
    <t>9.4.2</t>
  </si>
  <si>
    <t>ITEM</t>
  </si>
  <si>
    <t xml:space="preserve">DESCRIÇÃO </t>
  </si>
  <si>
    <t>SIGLA</t>
  </si>
  <si>
    <t>TAXA %</t>
  </si>
  <si>
    <t>Administração Central</t>
  </si>
  <si>
    <t>AC</t>
  </si>
  <si>
    <t xml:space="preserve">Seguros                </t>
  </si>
  <si>
    <t>S</t>
  </si>
  <si>
    <t>Riscos e imprevistos</t>
  </si>
  <si>
    <t>R</t>
  </si>
  <si>
    <t xml:space="preserve">Garantias    </t>
  </si>
  <si>
    <t>G</t>
  </si>
  <si>
    <t xml:space="preserve">Despesas Financeiras       </t>
  </si>
  <si>
    <t>DF</t>
  </si>
  <si>
    <t>Lucro bruto</t>
  </si>
  <si>
    <t>L</t>
  </si>
  <si>
    <t>COFINS</t>
  </si>
  <si>
    <t>I</t>
  </si>
  <si>
    <t>PIS</t>
  </si>
  <si>
    <t>ISS</t>
  </si>
  <si>
    <t>BDI=((((1+(AC+S+R+G)/100)x(1+DF/100)x(1+L/100)) / (1-I/100))-1)x100 = 25,00%</t>
  </si>
  <si>
    <t>Engª Civil Luciana Hoppe</t>
  </si>
</sst>
</file>

<file path=xl/styles.xml><?xml version="1.0" encoding="utf-8"?>
<styleSheet xmlns="http://schemas.openxmlformats.org/spreadsheetml/2006/main">
  <numFmts count="1">
    <numFmt numFmtId="164" formatCode="\R\$\ #,##0.00"/>
  </numFmts>
  <fonts count="26">
    <font>
      <sz val="11"/>
      <color theme="1"/>
      <name val="Calibri"/>
      <family val="2"/>
      <scheme val="minor"/>
    </font>
    <font>
      <b/>
      <sz val="9"/>
      <color theme="1"/>
      <name val="Calibri"/>
      <family val="2"/>
      <scheme val="minor"/>
    </font>
    <font>
      <sz val="8"/>
      <color theme="1"/>
      <name val="Calibri"/>
      <family val="2"/>
      <scheme val="minor"/>
    </font>
    <font>
      <sz val="8"/>
      <name val="Calibri"/>
      <family val="2"/>
      <scheme val="minor"/>
    </font>
    <font>
      <b/>
      <sz val="8"/>
      <color theme="1"/>
      <name val="Calibri"/>
      <family val="2"/>
      <scheme val="minor"/>
    </font>
    <font>
      <sz val="9"/>
      <color theme="1"/>
      <name val="Calibri"/>
      <family val="2"/>
      <scheme val="minor"/>
    </font>
    <font>
      <b/>
      <sz val="8"/>
      <name val="Calibri"/>
      <family val="2"/>
      <scheme val="minor"/>
    </font>
    <font>
      <b/>
      <sz val="8"/>
      <name val="Calibri"/>
      <family val="2"/>
      <charset val="1"/>
    </font>
    <font>
      <sz val="8"/>
      <name val="Calibri"/>
      <family val="2"/>
      <charset val="1"/>
    </font>
    <font>
      <b/>
      <sz val="10"/>
      <color theme="1"/>
      <name val="Calibri"/>
      <family val="2"/>
      <scheme val="minor"/>
    </font>
    <font>
      <sz val="10"/>
      <name val="Arial"/>
      <family val="2"/>
    </font>
    <font>
      <sz val="12"/>
      <name val="ZapfHumnst BT"/>
      <family val="2"/>
    </font>
    <font>
      <sz val="8"/>
      <name val="ZapfHumnst BT"/>
      <family val="2"/>
    </font>
    <font>
      <sz val="10"/>
      <name val="ZapfHumnst BT"/>
      <family val="2"/>
    </font>
    <font>
      <sz val="14"/>
      <name val="Arial Narrow"/>
      <family val="2"/>
    </font>
    <font>
      <sz val="14"/>
      <color rgb="FFFF0000"/>
      <name val="Arial Narrow"/>
      <family val="2"/>
    </font>
    <font>
      <b/>
      <sz val="8"/>
      <name val="ZapfHumnst BT"/>
    </font>
    <font>
      <b/>
      <sz val="9"/>
      <name val="ZapfHumnst BT"/>
    </font>
    <font>
      <b/>
      <sz val="10"/>
      <name val="ZapfHumnst BT"/>
    </font>
    <font>
      <b/>
      <sz val="8"/>
      <color indexed="10"/>
      <name val="ZapfHumnst BT"/>
    </font>
    <font>
      <b/>
      <sz val="10"/>
      <name val="Calibri"/>
      <family val="2"/>
    </font>
    <font>
      <b/>
      <sz val="8"/>
      <color indexed="8"/>
      <name val="Calibri"/>
      <family val="2"/>
    </font>
    <font>
      <b/>
      <sz val="8"/>
      <name val="Calibri"/>
      <family val="2"/>
    </font>
    <font>
      <sz val="10"/>
      <name val="Calibri"/>
      <family val="2"/>
    </font>
    <font>
      <sz val="8"/>
      <name val="Calibri"/>
      <family val="2"/>
    </font>
    <font>
      <b/>
      <i/>
      <sz val="10"/>
      <name val="Calibri"/>
      <family val="2"/>
    </font>
  </fonts>
  <fills count="23">
    <fill>
      <patternFill patternType="none"/>
    </fill>
    <fill>
      <patternFill patternType="gray125"/>
    </fill>
    <fill>
      <patternFill patternType="solid">
        <fgColor rgb="FFDFF0D8"/>
        <bgColor rgb="FF000000"/>
      </patternFill>
    </fill>
    <fill>
      <patternFill patternType="solid">
        <fgColor rgb="FFF7F3DF"/>
        <bgColor rgb="FF000000"/>
      </patternFill>
    </fill>
    <fill>
      <patternFill patternType="solid">
        <fgColor rgb="FFFFFFFF"/>
        <bgColor rgb="FF000000"/>
      </patternFill>
    </fill>
    <fill>
      <patternFill patternType="solid">
        <fgColor rgb="FFFFFFFF"/>
        <bgColor rgb="FF000000"/>
      </patternFill>
    </fill>
    <fill>
      <patternFill patternType="solid">
        <fgColor rgb="FFD8ECF6"/>
        <bgColor rgb="FF000000"/>
      </patternFill>
    </fill>
    <fill>
      <patternFill patternType="solid">
        <fgColor rgb="FFD8ECF6"/>
        <bgColor rgb="FF000000"/>
      </patternFill>
    </fill>
    <fill>
      <patternFill patternType="solid">
        <fgColor rgb="FFFFFFFF"/>
        <bgColor rgb="FF000000"/>
      </patternFill>
    </fill>
    <fill>
      <patternFill patternType="solid">
        <fgColor rgb="FFDFF0D8"/>
        <bgColor rgb="FF000000"/>
      </patternFill>
    </fill>
    <fill>
      <patternFill patternType="solid">
        <fgColor rgb="FFFFFFFF"/>
        <bgColor rgb="FF000000"/>
      </patternFill>
    </fill>
    <fill>
      <patternFill patternType="solid">
        <fgColor rgb="FFFFFFFF"/>
        <bgColor rgb="FF000000"/>
      </patternFill>
    </fill>
    <fill>
      <patternFill patternType="solid">
        <fgColor rgb="FFF7F3DF"/>
        <bgColor rgb="FF000000"/>
      </patternFill>
    </fill>
    <fill>
      <patternFill patternType="solid">
        <fgColor rgb="FFDFF0D8"/>
        <bgColor rgb="FF000000"/>
      </patternFill>
    </fill>
    <fill>
      <patternFill patternType="solid">
        <fgColor rgb="FFF7F3DF"/>
        <bgColor rgb="FF000000"/>
      </patternFill>
    </fill>
    <fill>
      <patternFill patternType="solid">
        <fgColor rgb="FFDFF0D8"/>
        <bgColor rgb="FFD8ECF6"/>
      </patternFill>
    </fill>
    <fill>
      <patternFill patternType="solid">
        <fgColor theme="5" tint="0.59999389629810485"/>
        <bgColor rgb="FF000000"/>
      </patternFill>
    </fill>
    <fill>
      <patternFill patternType="solid">
        <fgColor indexed="9"/>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65"/>
        <bgColor indexed="64"/>
      </patternFill>
    </fill>
    <fill>
      <patternFill patternType="solid">
        <fgColor indexed="9"/>
        <bgColor indexed="8"/>
      </patternFill>
    </fill>
    <fill>
      <patternFill patternType="solid">
        <fgColor theme="0" tint="-0.249977111117893"/>
        <bgColor rgb="FF000000"/>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3">
    <xf numFmtId="0" fontId="0" fillId="0" borderId="0"/>
    <xf numFmtId="0" fontId="10" fillId="0" borderId="0"/>
    <xf numFmtId="9" fontId="10" fillId="0" borderId="0" applyFont="0" applyFill="0" applyBorder="0" applyAlignment="0" applyProtection="0"/>
  </cellStyleXfs>
  <cellXfs count="87">
    <xf numFmtId="0" fontId="0" fillId="0" borderId="0" xfId="0"/>
    <xf numFmtId="0" fontId="2" fillId="0" borderId="0" xfId="0" applyFont="1"/>
    <xf numFmtId="164" fontId="4" fillId="4" borderId="0" xfId="0" applyNumberFormat="1" applyFont="1" applyFill="1" applyAlignment="1">
      <alignment horizontal="right" vertical="top" wrapText="1"/>
    </xf>
    <xf numFmtId="0" fontId="5" fillId="5" borderId="0" xfId="0" applyFont="1" applyFill="1" applyAlignment="1">
      <alignment vertical="top" wrapText="1"/>
    </xf>
    <xf numFmtId="0" fontId="1" fillId="0" borderId="0" xfId="0" applyFont="1"/>
    <xf numFmtId="0" fontId="4" fillId="8" borderId="0" xfId="0" applyFont="1" applyFill="1" applyAlignment="1">
      <alignment horizontal="right" vertical="top" wrapText="1"/>
    </xf>
    <xf numFmtId="0" fontId="1" fillId="10" borderId="0" xfId="0" applyFont="1" applyFill="1" applyAlignment="1">
      <alignment vertical="top" wrapText="1"/>
    </xf>
    <xf numFmtId="0" fontId="1" fillId="10" borderId="0" xfId="0" applyFont="1" applyFill="1" applyAlignment="1">
      <alignment vertical="top"/>
    </xf>
    <xf numFmtId="0" fontId="11" fillId="0" borderId="0" xfId="1" applyFont="1" applyBorder="1" applyAlignment="1">
      <alignment vertical="center" wrapText="1"/>
    </xf>
    <xf numFmtId="4" fontId="12" fillId="0" borderId="4" xfId="1" applyNumberFormat="1" applyFont="1" applyBorder="1" applyAlignment="1">
      <alignment horizontal="center" vertical="center" wrapText="1"/>
    </xf>
    <xf numFmtId="0" fontId="13" fillId="0" borderId="0" xfId="1" applyFont="1" applyBorder="1" applyAlignment="1">
      <alignment vertical="center" wrapText="1"/>
    </xf>
    <xf numFmtId="4" fontId="13" fillId="0" borderId="0" xfId="1" applyNumberFormat="1" applyFont="1" applyBorder="1" applyAlignment="1">
      <alignment vertical="center" wrapText="1"/>
    </xf>
    <xf numFmtId="0" fontId="13" fillId="0" borderId="0" xfId="1" applyFont="1" applyBorder="1" applyAlignment="1">
      <alignment horizontal="center" vertical="center" wrapText="1"/>
    </xf>
    <xf numFmtId="0" fontId="12" fillId="0" borderId="0" xfId="1" applyFont="1" applyBorder="1" applyAlignment="1">
      <alignment vertical="center" wrapText="1"/>
    </xf>
    <xf numFmtId="0" fontId="12" fillId="0" borderId="0" xfId="1" applyFont="1" applyBorder="1" applyAlignment="1">
      <alignment horizontal="center" vertical="center" wrapText="1"/>
    </xf>
    <xf numFmtId="0" fontId="13" fillId="0" borderId="0" xfId="1" applyFont="1" applyBorder="1" applyAlignment="1">
      <alignment horizontal="right" vertical="center" wrapText="1"/>
    </xf>
    <xf numFmtId="49" fontId="15" fillId="0" borderId="4" xfId="1" applyNumberFormat="1" applyFont="1" applyBorder="1" applyAlignment="1">
      <alignment horizontal="center" vertical="center" wrapText="1"/>
    </xf>
    <xf numFmtId="9" fontId="12" fillId="0" borderId="4" xfId="1" applyNumberFormat="1" applyFont="1" applyBorder="1" applyAlignment="1">
      <alignment horizontal="center" vertical="center" wrapText="1"/>
    </xf>
    <xf numFmtId="4" fontId="12" fillId="19" borderId="4" xfId="1" applyNumberFormat="1" applyFont="1" applyFill="1" applyBorder="1" applyAlignment="1">
      <alignment horizontal="center" vertical="center" wrapText="1"/>
    </xf>
    <xf numFmtId="9" fontId="12" fillId="19" borderId="4" xfId="2" applyFont="1" applyFill="1" applyBorder="1" applyAlignment="1">
      <alignment horizontal="center" vertical="center" wrapText="1"/>
    </xf>
    <xf numFmtId="9" fontId="12" fillId="0" borderId="4" xfId="2" applyFont="1" applyBorder="1" applyAlignment="1">
      <alignment horizontal="center" vertical="center" wrapText="1"/>
    </xf>
    <xf numFmtId="4" fontId="13" fillId="0" borderId="0" xfId="1" applyNumberFormat="1" applyFont="1" applyBorder="1" applyAlignment="1">
      <alignment horizontal="center" vertical="center" wrapText="1"/>
    </xf>
    <xf numFmtId="4" fontId="13" fillId="0" borderId="4" xfId="1" applyNumberFormat="1" applyFont="1" applyBorder="1" applyAlignment="1">
      <alignment horizontal="center" vertical="center" wrapText="1"/>
    </xf>
    <xf numFmtId="0" fontId="16" fillId="18" borderId="4" xfId="1" applyFont="1" applyFill="1" applyBorder="1" applyAlignment="1">
      <alignment horizontal="center" vertical="center" wrapText="1"/>
    </xf>
    <xf numFmtId="0" fontId="17" fillId="18" borderId="4" xfId="1" applyFont="1" applyFill="1" applyBorder="1" applyAlignment="1">
      <alignment horizontal="center" vertical="center" wrapText="1"/>
    </xf>
    <xf numFmtId="0" fontId="18" fillId="0" borderId="4" xfId="1" applyFont="1" applyBorder="1" applyAlignment="1">
      <alignment horizontal="center" vertical="center" wrapText="1"/>
    </xf>
    <xf numFmtId="4" fontId="17" fillId="18" borderId="4" xfId="1" applyNumberFormat="1" applyFont="1" applyFill="1" applyBorder="1" applyAlignment="1">
      <alignment horizontal="center" vertical="center" wrapText="1"/>
    </xf>
    <xf numFmtId="9" fontId="16" fillId="0" borderId="4" xfId="1" applyNumberFormat="1" applyFont="1" applyBorder="1" applyAlignment="1">
      <alignment horizontal="center" vertical="center" wrapText="1"/>
    </xf>
    <xf numFmtId="4" fontId="16" fillId="19" borderId="4" xfId="1" applyNumberFormat="1" applyFont="1" applyFill="1" applyBorder="1" applyAlignment="1">
      <alignment horizontal="center" vertical="center" wrapText="1"/>
    </xf>
    <xf numFmtId="9" fontId="16" fillId="0" borderId="4" xfId="1" applyNumberFormat="1" applyFont="1" applyFill="1" applyBorder="1" applyAlignment="1">
      <alignment horizontal="center" vertical="center" wrapText="1"/>
    </xf>
    <xf numFmtId="9" fontId="16" fillId="17" borderId="4" xfId="2" applyFont="1" applyFill="1" applyBorder="1" applyAlignment="1">
      <alignment horizontal="center" vertical="center" wrapText="1"/>
    </xf>
    <xf numFmtId="4" fontId="16" fillId="0" borderId="4" xfId="1" applyNumberFormat="1" applyFont="1" applyBorder="1" applyAlignment="1">
      <alignment horizontal="center" wrapText="1"/>
    </xf>
    <xf numFmtId="4" fontId="19" fillId="0" borderId="4" xfId="1" applyNumberFormat="1" applyFont="1" applyBorder="1" applyAlignment="1">
      <alignment horizontal="center" vertical="center" wrapText="1"/>
    </xf>
    <xf numFmtId="0" fontId="1" fillId="10" borderId="0" xfId="0" applyFont="1" applyFill="1" applyAlignment="1">
      <alignment vertical="top" wrapText="1"/>
    </xf>
    <xf numFmtId="0" fontId="5" fillId="5" borderId="0" xfId="0" applyFont="1" applyFill="1" applyAlignment="1">
      <alignment vertical="top" wrapText="1"/>
    </xf>
    <xf numFmtId="0" fontId="20" fillId="0" borderId="4" xfId="0" applyFont="1" applyBorder="1" applyAlignment="1">
      <alignment horizontal="left" vertical="top" wrapText="1"/>
    </xf>
    <xf numFmtId="0" fontId="21" fillId="0" borderId="4" xfId="0" applyFont="1" applyFill="1" applyBorder="1" applyAlignment="1">
      <alignment horizontal="right" vertical="top" wrapText="1"/>
    </xf>
    <xf numFmtId="0" fontId="22" fillId="0" borderId="4" xfId="0" applyFont="1" applyBorder="1" applyAlignment="1">
      <alignment horizontal="center" vertical="top" wrapText="1"/>
    </xf>
    <xf numFmtId="0" fontId="23" fillId="0" borderId="4" xfId="0" applyFont="1" applyBorder="1" applyAlignment="1">
      <alignment horizontal="left" vertical="top" wrapText="1"/>
    </xf>
    <xf numFmtId="0" fontId="24" fillId="0" borderId="4" xfId="0" applyFont="1" applyBorder="1" applyAlignment="1">
      <alignment horizontal="center" vertical="top" wrapText="1"/>
    </xf>
    <xf numFmtId="4" fontId="24" fillId="0" borderId="4" xfId="0" applyNumberFormat="1" applyFont="1" applyBorder="1" applyAlignment="1">
      <alignment horizontal="center" vertical="top" wrapText="1"/>
    </xf>
    <xf numFmtId="0" fontId="25" fillId="0" borderId="4" xfId="0" applyFont="1" applyBorder="1" applyAlignment="1">
      <alignment horizontal="left" vertical="top" wrapText="1"/>
    </xf>
    <xf numFmtId="0" fontId="25" fillId="0" borderId="4" xfId="0" applyFont="1" applyBorder="1" applyAlignment="1">
      <alignment horizontal="center" vertical="top" wrapText="1"/>
    </xf>
    <xf numFmtId="4" fontId="20" fillId="20" borderId="4" xfId="0" applyNumberFormat="1" applyFont="1" applyFill="1" applyBorder="1" applyAlignment="1" applyProtection="1">
      <alignment horizontal="center" vertical="center" wrapText="1"/>
      <protection locked="0"/>
    </xf>
    <xf numFmtId="0" fontId="21" fillId="21" borderId="0" xfId="0" applyFont="1" applyFill="1" applyAlignment="1">
      <alignment horizontal="right" vertical="top" wrapText="1"/>
    </xf>
    <xf numFmtId="0" fontId="5" fillId="5" borderId="0" xfId="0" applyFont="1" applyFill="1" applyAlignment="1">
      <alignment vertical="top"/>
    </xf>
    <xf numFmtId="0" fontId="1" fillId="22" borderId="4" xfId="0" applyFont="1" applyFill="1" applyBorder="1" applyAlignment="1">
      <alignment horizontal="center" vertical="top" wrapText="1"/>
    </xf>
    <xf numFmtId="0" fontId="1" fillId="22" borderId="4" xfId="0" applyFont="1" applyFill="1" applyBorder="1" applyAlignment="1">
      <alignment horizontal="right"/>
    </xf>
    <xf numFmtId="0" fontId="6" fillId="16" borderId="4" xfId="0" applyFont="1" applyFill="1" applyBorder="1" applyAlignment="1">
      <alignment vertical="top" wrapText="1"/>
    </xf>
    <xf numFmtId="4" fontId="6" fillId="16" borderId="4" xfId="0" applyNumberFormat="1" applyFont="1" applyFill="1" applyBorder="1" applyAlignment="1">
      <alignment horizontal="right" vertical="top" wrapText="1"/>
    </xf>
    <xf numFmtId="0" fontId="3" fillId="13" borderId="4" xfId="0" applyFont="1" applyFill="1" applyBorder="1" applyAlignment="1">
      <alignment vertical="top" wrapText="1"/>
    </xf>
    <xf numFmtId="0" fontId="3" fillId="2" borderId="4" xfId="0" applyFont="1" applyFill="1" applyBorder="1" applyAlignment="1">
      <alignment horizontal="center" vertical="top" wrapText="1"/>
    </xf>
    <xf numFmtId="4" fontId="3" fillId="9" borderId="4" xfId="0" applyNumberFormat="1" applyFont="1" applyFill="1" applyBorder="1" applyAlignment="1">
      <alignment horizontal="right" vertical="top" wrapText="1"/>
    </xf>
    <xf numFmtId="0" fontId="3" fillId="14" borderId="4" xfId="0" applyFont="1" applyFill="1" applyBorder="1" applyAlignment="1">
      <alignment vertical="top" wrapText="1"/>
    </xf>
    <xf numFmtId="0" fontId="3" fillId="3" borderId="4" xfId="0" applyFont="1" applyFill="1" applyBorder="1" applyAlignment="1">
      <alignment horizontal="center" vertical="top" wrapText="1"/>
    </xf>
    <xf numFmtId="4" fontId="3" fillId="12" borderId="4" xfId="0" applyNumberFormat="1" applyFont="1" applyFill="1" applyBorder="1" applyAlignment="1">
      <alignment horizontal="right" vertical="top" wrapText="1"/>
    </xf>
    <xf numFmtId="0" fontId="7" fillId="16" borderId="4" xfId="0" applyFont="1" applyFill="1" applyBorder="1" applyAlignment="1">
      <alignment horizontal="left" vertical="top" wrapText="1"/>
    </xf>
    <xf numFmtId="0" fontId="7" fillId="16" borderId="4" xfId="0" applyFont="1" applyFill="1" applyBorder="1" applyAlignment="1">
      <alignment vertical="top" wrapText="1"/>
    </xf>
    <xf numFmtId="4" fontId="7" fillId="16" borderId="4" xfId="0" applyNumberFormat="1" applyFont="1" applyFill="1" applyBorder="1" applyAlignment="1">
      <alignment horizontal="right" vertical="top" wrapText="1"/>
    </xf>
    <xf numFmtId="0" fontId="6" fillId="7" borderId="4" xfId="0" applyFont="1" applyFill="1" applyBorder="1" applyAlignment="1">
      <alignment vertical="top" wrapText="1"/>
    </xf>
    <xf numFmtId="4" fontId="6" fillId="6" borderId="4" xfId="0" applyNumberFormat="1" applyFont="1" applyFill="1" applyBorder="1" applyAlignment="1">
      <alignment horizontal="right" vertical="top" wrapText="1"/>
    </xf>
    <xf numFmtId="0" fontId="8" fillId="15" borderId="4" xfId="0" applyFont="1" applyFill="1" applyBorder="1" applyAlignment="1">
      <alignment vertical="top" wrapText="1"/>
    </xf>
    <xf numFmtId="0" fontId="8" fillId="15" borderId="4" xfId="0" applyFont="1" applyFill="1" applyBorder="1" applyAlignment="1">
      <alignment horizontal="center" vertical="top" wrapText="1"/>
    </xf>
    <xf numFmtId="4" fontId="8" fillId="15" borderId="4" xfId="0" applyNumberFormat="1" applyFont="1" applyFill="1" applyBorder="1" applyAlignment="1">
      <alignment horizontal="right" vertical="top" wrapText="1"/>
    </xf>
    <xf numFmtId="0" fontId="6" fillId="16" borderId="4" xfId="0" applyFont="1" applyFill="1" applyBorder="1" applyAlignment="1">
      <alignment horizontal="left" vertical="top" wrapText="1"/>
    </xf>
    <xf numFmtId="0" fontId="4" fillId="8" borderId="4" xfId="0" applyFont="1" applyFill="1" applyBorder="1" applyAlignment="1">
      <alignment horizontal="right" vertical="top" wrapText="1"/>
    </xf>
    <xf numFmtId="0" fontId="9" fillId="8" borderId="4" xfId="0" applyFont="1" applyFill="1" applyBorder="1" applyAlignment="1">
      <alignment horizontal="right" vertical="top" wrapText="1"/>
    </xf>
    <xf numFmtId="4" fontId="9" fillId="8" borderId="4" xfId="0" applyNumberFormat="1" applyFont="1" applyFill="1" applyBorder="1" applyAlignment="1">
      <alignment horizontal="right" vertical="top" wrapText="1"/>
    </xf>
    <xf numFmtId="0" fontId="0" fillId="0" borderId="0" xfId="0" applyAlignment="1">
      <alignment horizontal="center"/>
    </xf>
    <xf numFmtId="0" fontId="5" fillId="5" borderId="0" xfId="0" applyFont="1" applyFill="1" applyAlignment="1">
      <alignment horizontal="center" vertical="top" wrapText="1"/>
    </xf>
    <xf numFmtId="0" fontId="1" fillId="10" borderId="5" xfId="0" applyFont="1" applyFill="1" applyBorder="1" applyAlignment="1">
      <alignment horizontal="center" vertical="top"/>
    </xf>
    <xf numFmtId="0" fontId="1" fillId="10" borderId="0" xfId="0" applyFont="1" applyFill="1" applyAlignment="1">
      <alignment horizontal="center" vertical="top"/>
    </xf>
    <xf numFmtId="0" fontId="4" fillId="11" borderId="0" xfId="0" applyFont="1" applyFill="1" applyAlignment="1">
      <alignment horizontal="center" vertical="top" wrapText="1"/>
    </xf>
    <xf numFmtId="0" fontId="5" fillId="5" borderId="0" xfId="0" applyFont="1" applyFill="1" applyAlignment="1">
      <alignment horizontal="left" vertical="top" wrapText="1"/>
    </xf>
    <xf numFmtId="0" fontId="1" fillId="22" borderId="4" xfId="0" applyFont="1" applyFill="1" applyBorder="1" applyAlignment="1">
      <alignment horizontal="center" vertical="top" wrapText="1"/>
    </xf>
    <xf numFmtId="0" fontId="1" fillId="22" borderId="4" xfId="0" applyFont="1" applyFill="1" applyBorder="1" applyAlignment="1">
      <alignment vertical="top" wrapText="1"/>
    </xf>
    <xf numFmtId="0" fontId="1" fillId="22" borderId="4" xfId="0" applyFont="1" applyFill="1" applyBorder="1" applyAlignment="1">
      <alignment horizontal="right" vertical="top" wrapText="1"/>
    </xf>
    <xf numFmtId="0" fontId="24" fillId="0" borderId="4" xfId="0" applyFont="1" applyBorder="1" applyAlignment="1">
      <alignment horizontal="center" vertical="center" wrapText="1"/>
    </xf>
    <xf numFmtId="49" fontId="23" fillId="20" borderId="4" xfId="0" applyNumberFormat="1" applyFont="1" applyFill="1" applyBorder="1" applyAlignment="1" applyProtection="1">
      <alignment horizontal="center" vertical="center" wrapText="1"/>
      <protection locked="0"/>
    </xf>
    <xf numFmtId="0" fontId="16" fillId="0" borderId="4" xfId="1" applyFont="1" applyBorder="1" applyAlignment="1">
      <alignment horizontal="center" vertical="center" wrapText="1"/>
    </xf>
    <xf numFmtId="0" fontId="16" fillId="0" borderId="4" xfId="1" applyFont="1" applyBorder="1" applyAlignment="1">
      <alignment horizontal="left" vertical="center" wrapText="1"/>
    </xf>
    <xf numFmtId="4" fontId="18" fillId="0" borderId="4" xfId="1" applyNumberFormat="1" applyFont="1" applyBorder="1" applyAlignment="1">
      <alignment horizontal="center" vertical="center"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49" fontId="14" fillId="0" borderId="1" xfId="1" applyNumberFormat="1" applyFont="1" applyBorder="1" applyAlignment="1">
      <alignment horizontal="right" vertical="center" wrapText="1"/>
    </xf>
    <xf numFmtId="49" fontId="14" fillId="0" borderId="2" xfId="1" applyNumberFormat="1" applyFont="1" applyBorder="1" applyAlignment="1">
      <alignment horizontal="right" vertical="center" wrapText="1"/>
    </xf>
  </cellXfs>
  <cellStyles count="3">
    <cellStyle name="Normal" xfId="0" builtinId="0"/>
    <cellStyle name="Normal 4 2" xfId="1"/>
    <cellStyle name="Porcentagem 2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38100</xdr:colOff>
      <xdr:row>1</xdr:row>
      <xdr:rowOff>477101</xdr:rowOff>
    </xdr:to>
    <xdr:pic>
      <xdr:nvPicPr>
        <xdr:cNvPr id="2" name="Picture 1" descr="assinaturas para word 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85800" cy="667601"/>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CAMENTO%20CAS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RONOGRAMA "/>
    </sheetNames>
    <sheetDataSet>
      <sheetData sheetId="0">
        <row r="6">
          <cell r="D6" t="str">
            <v>SERVIÇOS PRELIMINARES / TÉCNICOS</v>
          </cell>
        </row>
        <row r="20">
          <cell r="D20" t="str">
            <v>MOVIMENTO DE TERRA / DEMOLIÇÕES</v>
          </cell>
        </row>
        <row r="34">
          <cell r="D34" t="str">
            <v>INFRAESTRUTURA / FUNDAÇÕES SIMPLES</v>
          </cell>
        </row>
        <row r="37">
          <cell r="D37" t="str">
            <v>SUPRAESTRUTURA</v>
          </cell>
        </row>
        <row r="41">
          <cell r="D41" t="str">
            <v>ALVENARIA / VEDAÇÃO</v>
          </cell>
        </row>
        <row r="43">
          <cell r="D43" t="str">
            <v>ESQUADRIAS</v>
          </cell>
        </row>
        <row r="55">
          <cell r="D55" t="str">
            <v>COBERTURA</v>
          </cell>
        </row>
        <row r="62">
          <cell r="D62" t="str">
            <v>INSTALAÇÕES ELÉTRICAS E CABEAMENTO ESTRUTURADO/ SPDA</v>
          </cell>
        </row>
        <row r="63">
          <cell r="D63" t="str">
            <v>INSTALAÇÕES HIDRÁULICAS E SANITÁRIAS</v>
          </cell>
        </row>
        <row r="97">
          <cell r="D97" t="str">
            <v>IMPERMEABILIZAÇÃO, ISOLAÇÃO TÉRMICA E ACÚSTICA</v>
          </cell>
        </row>
        <row r="100">
          <cell r="D100" t="str">
            <v>INSTALAÇÕES DE COMBATE À INCÊNDIO</v>
          </cell>
        </row>
        <row r="104">
          <cell r="D104" t="str">
            <v>REVESTIMENTOS</v>
          </cell>
        </row>
        <row r="124">
          <cell r="D124" t="str">
            <v>VIDROS</v>
          </cell>
        </row>
        <row r="127">
          <cell r="D127" t="str">
            <v>PINTURA</v>
          </cell>
        </row>
        <row r="136">
          <cell r="D136" t="str">
            <v>SERVIÇOS COMPLEMENTARES</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outlinePr summaryBelow="0"/>
  </sheetPr>
  <dimension ref="A1:J223"/>
  <sheetViews>
    <sheetView tabSelected="1" workbookViewId="0">
      <selection activeCell="M16" sqref="M16"/>
    </sheetView>
  </sheetViews>
  <sheetFormatPr defaultColWidth="9.140625" defaultRowHeight="15"/>
  <cols>
    <col min="1" max="2" width="8.28515625" customWidth="1"/>
    <col min="3" max="3" width="7.85546875" customWidth="1"/>
    <col min="4" max="4" width="58.5703125" customWidth="1"/>
    <col min="5" max="5" width="7.85546875" customWidth="1"/>
    <col min="6" max="6" width="11.28515625" customWidth="1"/>
    <col min="7" max="9" width="9.28515625" bestFit="1" customWidth="1"/>
    <col min="10" max="10" width="14.140625" bestFit="1" customWidth="1"/>
  </cols>
  <sheetData>
    <row r="1" spans="1:10" ht="15" customHeight="1">
      <c r="B1" s="33"/>
      <c r="C1" s="7" t="s">
        <v>209</v>
      </c>
      <c r="D1" s="33"/>
      <c r="E1" s="7"/>
      <c r="F1" s="6"/>
      <c r="H1" s="6" t="s">
        <v>236</v>
      </c>
      <c r="I1" s="6"/>
      <c r="J1" s="6" t="s">
        <v>208</v>
      </c>
    </row>
    <row r="2" spans="1:10" ht="34.5" customHeight="1">
      <c r="B2" s="34"/>
      <c r="C2" s="45" t="s">
        <v>101</v>
      </c>
      <c r="D2" s="34"/>
      <c r="E2" s="73"/>
      <c r="F2" s="73"/>
      <c r="H2" s="3" t="s">
        <v>282</v>
      </c>
      <c r="I2" s="3"/>
      <c r="J2" s="3" t="s">
        <v>277</v>
      </c>
    </row>
    <row r="3" spans="1:10" ht="15" customHeight="1">
      <c r="A3" s="74" t="s">
        <v>253</v>
      </c>
      <c r="B3" s="74"/>
      <c r="C3" s="74"/>
      <c r="D3" s="74"/>
      <c r="E3" s="74"/>
      <c r="F3" s="74"/>
      <c r="G3" s="74"/>
      <c r="H3" s="74"/>
      <c r="I3" s="74"/>
      <c r="J3" s="74"/>
    </row>
    <row r="4" spans="1:10" s="4" customFormat="1" ht="12.6" customHeight="1">
      <c r="A4" s="75" t="s">
        <v>222</v>
      </c>
      <c r="B4" s="75" t="s">
        <v>151</v>
      </c>
      <c r="C4" s="75" t="s">
        <v>74</v>
      </c>
      <c r="D4" s="75" t="s">
        <v>126</v>
      </c>
      <c r="E4" s="75" t="s">
        <v>100</v>
      </c>
      <c r="F4" s="76" t="s">
        <v>210</v>
      </c>
      <c r="G4" s="74" t="s">
        <v>220</v>
      </c>
      <c r="H4" s="74"/>
      <c r="I4" s="74"/>
      <c r="J4" s="46"/>
    </row>
    <row r="5" spans="1:10" s="4" customFormat="1" ht="12">
      <c r="A5" s="75"/>
      <c r="B5" s="75"/>
      <c r="C5" s="75"/>
      <c r="D5" s="75"/>
      <c r="E5" s="75"/>
      <c r="F5" s="76"/>
      <c r="G5" s="47" t="s">
        <v>89</v>
      </c>
      <c r="H5" s="47" t="s">
        <v>317</v>
      </c>
      <c r="I5" s="47" t="s">
        <v>180</v>
      </c>
      <c r="J5" s="47" t="s">
        <v>180</v>
      </c>
    </row>
    <row r="6" spans="1:10" s="1" customFormat="1" ht="16.5" customHeight="1">
      <c r="A6" s="48" t="s">
        <v>33</v>
      </c>
      <c r="B6" s="48"/>
      <c r="C6" s="48"/>
      <c r="D6" s="48" t="s">
        <v>260</v>
      </c>
      <c r="E6" s="48"/>
      <c r="F6" s="49"/>
      <c r="G6" s="49"/>
      <c r="H6" s="49"/>
      <c r="I6" s="49"/>
      <c r="J6" s="49">
        <f>SUM(J7:J18)</f>
        <v>125816.62</v>
      </c>
    </row>
    <row r="7" spans="1:10" s="1" customFormat="1" ht="22.5" customHeight="1">
      <c r="A7" s="50" t="s">
        <v>20</v>
      </c>
      <c r="B7" s="50" t="s">
        <v>254</v>
      </c>
      <c r="C7" s="50" t="s">
        <v>42</v>
      </c>
      <c r="D7" s="50" t="s">
        <v>138</v>
      </c>
      <c r="E7" s="51" t="s">
        <v>67</v>
      </c>
      <c r="F7" s="52">
        <v>6</v>
      </c>
      <c r="G7" s="52">
        <v>3200.97</v>
      </c>
      <c r="H7" s="52">
        <v>864.08</v>
      </c>
      <c r="I7" s="52">
        <f t="shared" ref="I7:I9" si="0">G7+H7</f>
        <v>4065.0499999999997</v>
      </c>
      <c r="J7" s="52">
        <f t="shared" ref="J7:J9" si="1">F7*I7</f>
        <v>24390.3</v>
      </c>
    </row>
    <row r="8" spans="1:10" s="1" customFormat="1" ht="22.5" customHeight="1">
      <c r="A8" s="50" t="s">
        <v>21</v>
      </c>
      <c r="B8" s="50" t="s">
        <v>308</v>
      </c>
      <c r="C8" s="50" t="s">
        <v>122</v>
      </c>
      <c r="D8" s="50" t="s">
        <v>206</v>
      </c>
      <c r="E8" s="51" t="s">
        <v>50</v>
      </c>
      <c r="F8" s="52">
        <f>22*6</f>
        <v>132</v>
      </c>
      <c r="G8" s="52">
        <v>90.87</v>
      </c>
      <c r="H8" s="52">
        <v>0.54</v>
      </c>
      <c r="I8" s="52">
        <f t="shared" si="0"/>
        <v>91.410000000000011</v>
      </c>
      <c r="J8" s="52">
        <f t="shared" si="1"/>
        <v>12066.12</v>
      </c>
    </row>
    <row r="9" spans="1:10" s="1" customFormat="1" ht="22.5" customHeight="1">
      <c r="A9" s="50" t="s">
        <v>23</v>
      </c>
      <c r="B9" s="50" t="s">
        <v>319</v>
      </c>
      <c r="C9" s="50" t="s">
        <v>42</v>
      </c>
      <c r="D9" s="50" t="s">
        <v>176</v>
      </c>
      <c r="E9" s="51" t="s">
        <v>67</v>
      </c>
      <c r="F9" s="52">
        <v>6</v>
      </c>
      <c r="G9" s="52">
        <v>6903.2</v>
      </c>
      <c r="H9" s="52">
        <v>10.98</v>
      </c>
      <c r="I9" s="52">
        <f t="shared" si="0"/>
        <v>6914.1799999999994</v>
      </c>
      <c r="J9" s="52">
        <f t="shared" si="1"/>
        <v>41485.079999999994</v>
      </c>
    </row>
    <row r="10" spans="1:10" s="1" customFormat="1" ht="22.5" customHeight="1">
      <c r="A10" s="53" t="s">
        <v>25</v>
      </c>
      <c r="B10" s="53" t="s">
        <v>136</v>
      </c>
      <c r="C10" s="53" t="s">
        <v>122</v>
      </c>
      <c r="D10" s="53" t="s">
        <v>90</v>
      </c>
      <c r="E10" s="54" t="s">
        <v>50</v>
      </c>
      <c r="F10" s="55">
        <f>1*22*6</f>
        <v>132</v>
      </c>
      <c r="G10" s="55">
        <v>31.85</v>
      </c>
      <c r="H10" s="55"/>
      <c r="I10" s="55">
        <f t="shared" ref="I8:I18" si="2">G10+H10</f>
        <v>31.85</v>
      </c>
      <c r="J10" s="55">
        <f t="shared" ref="J8:J18" si="3">F10*I10</f>
        <v>4204.2</v>
      </c>
    </row>
    <row r="11" spans="1:10" s="1" customFormat="1" ht="22.5" customHeight="1">
      <c r="A11" s="50" t="s">
        <v>30</v>
      </c>
      <c r="B11" s="50" t="s">
        <v>221</v>
      </c>
      <c r="C11" s="50" t="s">
        <v>122</v>
      </c>
      <c r="D11" s="50" t="s">
        <v>60</v>
      </c>
      <c r="E11" s="51" t="s">
        <v>97</v>
      </c>
      <c r="F11" s="52">
        <v>252</v>
      </c>
      <c r="G11" s="52">
        <v>30.62</v>
      </c>
      <c r="H11" s="52">
        <v>24.89</v>
      </c>
      <c r="I11" s="52">
        <f t="shared" si="2"/>
        <v>55.510000000000005</v>
      </c>
      <c r="J11" s="52">
        <f t="shared" si="3"/>
        <v>13988.52</v>
      </c>
    </row>
    <row r="12" spans="1:10" s="1" customFormat="1" ht="22.5" customHeight="1">
      <c r="A12" s="50" t="s">
        <v>30</v>
      </c>
      <c r="B12" s="50" t="s">
        <v>290</v>
      </c>
      <c r="C12" s="50" t="s">
        <v>42</v>
      </c>
      <c r="D12" s="50" t="s">
        <v>251</v>
      </c>
      <c r="E12" s="51" t="s">
        <v>218</v>
      </c>
      <c r="F12" s="52">
        <v>6</v>
      </c>
      <c r="G12" s="52">
        <v>0</v>
      </c>
      <c r="H12" s="52">
        <v>334.38</v>
      </c>
      <c r="I12" s="52">
        <f t="shared" si="2"/>
        <v>334.38</v>
      </c>
      <c r="J12" s="52">
        <f t="shared" si="3"/>
        <v>2006.28</v>
      </c>
    </row>
    <row r="13" spans="1:10" s="1" customFormat="1" ht="22.5" customHeight="1">
      <c r="A13" s="50" t="s">
        <v>31</v>
      </c>
      <c r="B13" s="50" t="s">
        <v>278</v>
      </c>
      <c r="C13" s="50" t="s">
        <v>122</v>
      </c>
      <c r="D13" s="50" t="s">
        <v>48</v>
      </c>
      <c r="E13" s="51" t="s">
        <v>163</v>
      </c>
      <c r="F13" s="52">
        <v>1</v>
      </c>
      <c r="G13" s="52">
        <v>239.62</v>
      </c>
      <c r="H13" s="52">
        <v>1403.48</v>
      </c>
      <c r="I13" s="52">
        <f t="shared" si="2"/>
        <v>1643.1</v>
      </c>
      <c r="J13" s="52">
        <f t="shared" si="3"/>
        <v>1643.1</v>
      </c>
    </row>
    <row r="14" spans="1:10" s="1" customFormat="1" ht="30" customHeight="1">
      <c r="A14" s="50" t="s">
        <v>32</v>
      </c>
      <c r="B14" s="50" t="s">
        <v>45</v>
      </c>
      <c r="C14" s="50" t="s">
        <v>122</v>
      </c>
      <c r="D14" s="50" t="s">
        <v>40</v>
      </c>
      <c r="E14" s="51" t="s">
        <v>163</v>
      </c>
      <c r="F14" s="52">
        <v>1</v>
      </c>
      <c r="G14" s="52">
        <v>45.82</v>
      </c>
      <c r="H14" s="52">
        <v>158.38</v>
      </c>
      <c r="I14" s="52">
        <f t="shared" si="2"/>
        <v>204.2</v>
      </c>
      <c r="J14" s="52">
        <f t="shared" si="3"/>
        <v>204.2</v>
      </c>
    </row>
    <row r="15" spans="1:10" s="1" customFormat="1" ht="22.5" customHeight="1">
      <c r="A15" s="50" t="s">
        <v>290</v>
      </c>
      <c r="B15" s="50" t="s">
        <v>240</v>
      </c>
      <c r="C15" s="50" t="s">
        <v>122</v>
      </c>
      <c r="D15" s="50" t="s">
        <v>43</v>
      </c>
      <c r="E15" s="51" t="s">
        <v>97</v>
      </c>
      <c r="F15" s="52">
        <v>2</v>
      </c>
      <c r="G15" s="52">
        <v>43.25</v>
      </c>
      <c r="H15" s="52">
        <v>346.11</v>
      </c>
      <c r="I15" s="52">
        <f t="shared" si="2"/>
        <v>389.36</v>
      </c>
      <c r="J15" s="52">
        <f t="shared" si="3"/>
        <v>778.72</v>
      </c>
    </row>
    <row r="16" spans="1:10" s="1" customFormat="1" ht="30" customHeight="1">
      <c r="A16" s="50" t="s">
        <v>291</v>
      </c>
      <c r="B16" s="50" t="s">
        <v>187</v>
      </c>
      <c r="C16" s="50" t="s">
        <v>197</v>
      </c>
      <c r="D16" s="50" t="s">
        <v>314</v>
      </c>
      <c r="E16" s="51" t="s">
        <v>97</v>
      </c>
      <c r="F16" s="52">
        <v>30</v>
      </c>
      <c r="G16" s="52">
        <v>44.21</v>
      </c>
      <c r="H16" s="52">
        <v>99.82</v>
      </c>
      <c r="I16" s="52">
        <f t="shared" si="2"/>
        <v>144.03</v>
      </c>
      <c r="J16" s="52">
        <f t="shared" si="3"/>
        <v>4320.8999999999996</v>
      </c>
    </row>
    <row r="17" spans="1:10" s="1" customFormat="1" ht="45" customHeight="1">
      <c r="A17" s="50" t="s">
        <v>292</v>
      </c>
      <c r="B17" s="50" t="s">
        <v>148</v>
      </c>
      <c r="C17" s="50" t="s">
        <v>122</v>
      </c>
      <c r="D17" s="50" t="s">
        <v>121</v>
      </c>
      <c r="E17" s="51" t="s">
        <v>97</v>
      </c>
      <c r="F17" s="52">
        <v>50</v>
      </c>
      <c r="G17" s="52">
        <v>217.14</v>
      </c>
      <c r="H17" s="52">
        <v>175.46</v>
      </c>
      <c r="I17" s="52">
        <f t="shared" si="2"/>
        <v>392.6</v>
      </c>
      <c r="J17" s="52">
        <f t="shared" si="3"/>
        <v>19630</v>
      </c>
    </row>
    <row r="18" spans="1:10" s="1" customFormat="1" ht="22.5" customHeight="1">
      <c r="A18" s="50" t="s">
        <v>294</v>
      </c>
      <c r="B18" s="50" t="s">
        <v>144</v>
      </c>
      <c r="C18" s="50" t="s">
        <v>42</v>
      </c>
      <c r="D18" s="50" t="s">
        <v>46</v>
      </c>
      <c r="E18" s="51" t="s">
        <v>97</v>
      </c>
      <c r="F18" s="52">
        <v>80</v>
      </c>
      <c r="G18" s="52">
        <v>13.74</v>
      </c>
      <c r="H18" s="52">
        <v>0</v>
      </c>
      <c r="I18" s="52">
        <f t="shared" si="2"/>
        <v>13.74</v>
      </c>
      <c r="J18" s="52">
        <f t="shared" si="3"/>
        <v>1099.2</v>
      </c>
    </row>
    <row r="19" spans="1:10" s="1" customFormat="1" ht="15" customHeight="1">
      <c r="A19" s="48" t="s">
        <v>34</v>
      </c>
      <c r="B19" s="48"/>
      <c r="C19" s="48"/>
      <c r="D19" s="48" t="s">
        <v>318</v>
      </c>
      <c r="E19" s="48"/>
      <c r="F19" s="49"/>
      <c r="G19" s="49"/>
      <c r="H19" s="49"/>
      <c r="I19" s="49"/>
      <c r="J19" s="49">
        <f>SUM(J20:J32)</f>
        <v>18255.130000000005</v>
      </c>
    </row>
    <row r="20" spans="1:10" s="1" customFormat="1" ht="22.5" customHeight="1">
      <c r="A20" s="50" t="s">
        <v>284</v>
      </c>
      <c r="B20" s="50" t="s">
        <v>131</v>
      </c>
      <c r="C20" s="50" t="s">
        <v>122</v>
      </c>
      <c r="D20" s="50" t="s">
        <v>198</v>
      </c>
      <c r="E20" s="51" t="s">
        <v>98</v>
      </c>
      <c r="F20" s="52">
        <v>30</v>
      </c>
      <c r="G20" s="52">
        <v>19.39</v>
      </c>
      <c r="H20" s="52">
        <v>23.01</v>
      </c>
      <c r="I20" s="52">
        <f t="shared" ref="I20:I32" si="4">G20+H20</f>
        <v>42.400000000000006</v>
      </c>
      <c r="J20" s="52">
        <f t="shared" ref="J20:J32" si="5">F20*I20</f>
        <v>1272.0000000000002</v>
      </c>
    </row>
    <row r="21" spans="1:10" s="1" customFormat="1" ht="30" customHeight="1">
      <c r="A21" s="50" t="s">
        <v>285</v>
      </c>
      <c r="B21" s="50" t="s">
        <v>211</v>
      </c>
      <c r="C21" s="50" t="s">
        <v>122</v>
      </c>
      <c r="D21" s="50" t="s">
        <v>0</v>
      </c>
      <c r="E21" s="51" t="s">
        <v>166</v>
      </c>
      <c r="F21" s="52">
        <v>10</v>
      </c>
      <c r="G21" s="52">
        <v>27.24</v>
      </c>
      <c r="H21" s="52">
        <v>159.30000000000001</v>
      </c>
      <c r="I21" s="52">
        <f t="shared" si="4"/>
        <v>186.54000000000002</v>
      </c>
      <c r="J21" s="52">
        <f t="shared" si="5"/>
        <v>1865.4</v>
      </c>
    </row>
    <row r="22" spans="1:10" s="1" customFormat="1" ht="22.5" customHeight="1">
      <c r="A22" s="50" t="s">
        <v>285</v>
      </c>
      <c r="B22" s="50" t="s">
        <v>271</v>
      </c>
      <c r="C22" s="50" t="s">
        <v>122</v>
      </c>
      <c r="D22" s="50" t="s">
        <v>199</v>
      </c>
      <c r="E22" s="51" t="s">
        <v>91</v>
      </c>
      <c r="F22" s="52">
        <v>200</v>
      </c>
      <c r="G22" s="52">
        <v>16.21</v>
      </c>
      <c r="H22" s="52">
        <v>10.85</v>
      </c>
      <c r="I22" s="52">
        <f t="shared" si="4"/>
        <v>27.060000000000002</v>
      </c>
      <c r="J22" s="52">
        <f t="shared" si="5"/>
        <v>5412</v>
      </c>
    </row>
    <row r="23" spans="1:10" s="1" customFormat="1" ht="22.5" customHeight="1">
      <c r="A23" s="50" t="s">
        <v>286</v>
      </c>
      <c r="B23" s="50" t="s">
        <v>283</v>
      </c>
      <c r="C23" s="50" t="s">
        <v>122</v>
      </c>
      <c r="D23" s="50" t="s">
        <v>70</v>
      </c>
      <c r="E23" s="51" t="s">
        <v>98</v>
      </c>
      <c r="F23" s="52">
        <v>50</v>
      </c>
      <c r="G23" s="52">
        <v>0.44</v>
      </c>
      <c r="H23" s="52">
        <v>2.2000000000000002</v>
      </c>
      <c r="I23" s="52">
        <f t="shared" si="4"/>
        <v>2.64</v>
      </c>
      <c r="J23" s="52">
        <f t="shared" si="5"/>
        <v>132</v>
      </c>
    </row>
    <row r="24" spans="1:10" s="1" customFormat="1" ht="22.5" customHeight="1">
      <c r="A24" s="50" t="s">
        <v>287</v>
      </c>
      <c r="B24" s="50" t="s">
        <v>162</v>
      </c>
      <c r="C24" s="50" t="s">
        <v>122</v>
      </c>
      <c r="D24" s="50" t="s">
        <v>128</v>
      </c>
      <c r="E24" s="51" t="s">
        <v>98</v>
      </c>
      <c r="F24" s="52">
        <v>5</v>
      </c>
      <c r="G24" s="52">
        <v>51.64</v>
      </c>
      <c r="H24" s="52">
        <v>18.22</v>
      </c>
      <c r="I24" s="52">
        <f t="shared" si="4"/>
        <v>69.86</v>
      </c>
      <c r="J24" s="52">
        <f t="shared" si="5"/>
        <v>349.3</v>
      </c>
    </row>
    <row r="25" spans="1:10" s="1" customFormat="1" ht="22.5" customHeight="1">
      <c r="A25" s="50" t="s">
        <v>287</v>
      </c>
      <c r="B25" s="50" t="s">
        <v>65</v>
      </c>
      <c r="C25" s="50" t="s">
        <v>122</v>
      </c>
      <c r="D25" s="50" t="s">
        <v>250</v>
      </c>
      <c r="E25" s="51" t="s">
        <v>97</v>
      </c>
      <c r="F25" s="52">
        <v>295</v>
      </c>
      <c r="G25" s="52">
        <v>4.5199999999999996</v>
      </c>
      <c r="H25" s="52">
        <v>1.44</v>
      </c>
      <c r="I25" s="52">
        <f t="shared" si="4"/>
        <v>5.9599999999999991</v>
      </c>
      <c r="J25" s="52">
        <f t="shared" si="5"/>
        <v>1758.1999999999998</v>
      </c>
    </row>
    <row r="26" spans="1:10" s="1" customFormat="1" ht="22.5" customHeight="1">
      <c r="A26" s="50" t="s">
        <v>296</v>
      </c>
      <c r="B26" s="50" t="s">
        <v>170</v>
      </c>
      <c r="C26" s="50" t="s">
        <v>197</v>
      </c>
      <c r="D26" s="50" t="s">
        <v>79</v>
      </c>
      <c r="E26" s="51" t="s">
        <v>97</v>
      </c>
      <c r="F26" s="52">
        <v>40</v>
      </c>
      <c r="G26" s="52">
        <v>11.58</v>
      </c>
      <c r="H26" s="52">
        <v>2.67</v>
      </c>
      <c r="I26" s="52">
        <f t="shared" si="4"/>
        <v>14.25</v>
      </c>
      <c r="J26" s="52">
        <f t="shared" si="5"/>
        <v>570</v>
      </c>
    </row>
    <row r="27" spans="1:10" s="1" customFormat="1" ht="22.5" customHeight="1">
      <c r="A27" s="50" t="s">
        <v>297</v>
      </c>
      <c r="B27" s="50" t="s">
        <v>154</v>
      </c>
      <c r="C27" s="50" t="s">
        <v>197</v>
      </c>
      <c r="D27" s="50" t="s">
        <v>174</v>
      </c>
      <c r="E27" s="51" t="s">
        <v>97</v>
      </c>
      <c r="F27" s="52">
        <v>65</v>
      </c>
      <c r="G27" s="52">
        <v>10.119999999999999</v>
      </c>
      <c r="H27" s="52">
        <v>2.3199999999999998</v>
      </c>
      <c r="I27" s="52">
        <f t="shared" si="4"/>
        <v>12.44</v>
      </c>
      <c r="J27" s="52">
        <f t="shared" si="5"/>
        <v>808.6</v>
      </c>
    </row>
    <row r="28" spans="1:10" s="1" customFormat="1" ht="22.5" customHeight="1">
      <c r="A28" s="50" t="s">
        <v>298</v>
      </c>
      <c r="B28" s="50" t="s">
        <v>57</v>
      </c>
      <c r="C28" s="50" t="s">
        <v>122</v>
      </c>
      <c r="D28" s="50" t="s">
        <v>184</v>
      </c>
      <c r="E28" s="51" t="s">
        <v>97</v>
      </c>
      <c r="F28" s="52">
        <v>55</v>
      </c>
      <c r="G28" s="52">
        <v>14.78</v>
      </c>
      <c r="H28" s="52">
        <v>4.78</v>
      </c>
      <c r="I28" s="52">
        <f t="shared" si="4"/>
        <v>19.559999999999999</v>
      </c>
      <c r="J28" s="52">
        <f t="shared" si="5"/>
        <v>1075.8</v>
      </c>
    </row>
    <row r="29" spans="1:10" s="1" customFormat="1" ht="22.5" customHeight="1">
      <c r="A29" s="50" t="s">
        <v>299</v>
      </c>
      <c r="B29" s="50" t="s">
        <v>35</v>
      </c>
      <c r="C29" s="50" t="s">
        <v>122</v>
      </c>
      <c r="D29" s="50" t="s">
        <v>316</v>
      </c>
      <c r="E29" s="51" t="s">
        <v>97</v>
      </c>
      <c r="F29" s="52">
        <v>50</v>
      </c>
      <c r="G29" s="52">
        <v>13.63</v>
      </c>
      <c r="H29" s="52">
        <v>4.4800000000000004</v>
      </c>
      <c r="I29" s="52">
        <f t="shared" si="4"/>
        <v>18.11</v>
      </c>
      <c r="J29" s="52">
        <f t="shared" si="5"/>
        <v>905.5</v>
      </c>
    </row>
    <row r="30" spans="1:10" s="1" customFormat="1" ht="22.5" customHeight="1">
      <c r="A30" s="50" t="s">
        <v>300</v>
      </c>
      <c r="B30" s="50" t="s">
        <v>10</v>
      </c>
      <c r="C30" s="50" t="s">
        <v>122</v>
      </c>
      <c r="D30" s="50" t="s">
        <v>273</v>
      </c>
      <c r="E30" s="51" t="s">
        <v>98</v>
      </c>
      <c r="F30" s="52">
        <v>20</v>
      </c>
      <c r="G30" s="52">
        <v>104.44</v>
      </c>
      <c r="H30" s="52">
        <v>36.01</v>
      </c>
      <c r="I30" s="52">
        <f t="shared" si="4"/>
        <v>140.44999999999999</v>
      </c>
      <c r="J30" s="52">
        <f t="shared" si="5"/>
        <v>2809</v>
      </c>
    </row>
    <row r="31" spans="1:10" s="1" customFormat="1" ht="22.5" customHeight="1">
      <c r="A31" s="50" t="s">
        <v>301</v>
      </c>
      <c r="B31" s="50" t="s">
        <v>152</v>
      </c>
      <c r="C31" s="50" t="s">
        <v>197</v>
      </c>
      <c r="D31" s="50" t="s">
        <v>71</v>
      </c>
      <c r="E31" s="51" t="s">
        <v>97</v>
      </c>
      <c r="F31" s="52">
        <v>40</v>
      </c>
      <c r="G31" s="52">
        <v>18.82</v>
      </c>
      <c r="H31" s="52">
        <v>4.33</v>
      </c>
      <c r="I31" s="52">
        <f t="shared" si="4"/>
        <v>23.15</v>
      </c>
      <c r="J31" s="52">
        <f t="shared" si="5"/>
        <v>926</v>
      </c>
    </row>
    <row r="32" spans="1:10" s="1" customFormat="1" ht="22.5" customHeight="1">
      <c r="A32" s="50" t="s">
        <v>302</v>
      </c>
      <c r="B32" s="50" t="s">
        <v>150</v>
      </c>
      <c r="C32" s="50" t="s">
        <v>197</v>
      </c>
      <c r="D32" s="50" t="s">
        <v>132</v>
      </c>
      <c r="E32" s="51" t="s">
        <v>97</v>
      </c>
      <c r="F32" s="52">
        <v>52.3</v>
      </c>
      <c r="G32" s="52">
        <v>5.78</v>
      </c>
      <c r="H32" s="52">
        <v>1.32</v>
      </c>
      <c r="I32" s="52">
        <f t="shared" si="4"/>
        <v>7.1000000000000005</v>
      </c>
      <c r="J32" s="52">
        <f t="shared" si="5"/>
        <v>371.33</v>
      </c>
    </row>
    <row r="33" spans="1:10" s="1" customFormat="1" ht="15.75" customHeight="1">
      <c r="A33" s="48" t="s">
        <v>36</v>
      </c>
      <c r="B33" s="48"/>
      <c r="C33" s="48"/>
      <c r="D33" s="48" t="s">
        <v>169</v>
      </c>
      <c r="E33" s="48"/>
      <c r="F33" s="49"/>
      <c r="G33" s="49"/>
      <c r="H33" s="49"/>
      <c r="I33" s="49"/>
      <c r="J33" s="49">
        <f>J34</f>
        <v>769.09999999999991</v>
      </c>
    </row>
    <row r="34" spans="1:10" s="1" customFormat="1" ht="30" customHeight="1">
      <c r="A34" s="50" t="s">
        <v>245</v>
      </c>
      <c r="B34" s="50" t="s">
        <v>195</v>
      </c>
      <c r="C34" s="50" t="s">
        <v>122</v>
      </c>
      <c r="D34" s="50" t="s">
        <v>293</v>
      </c>
      <c r="E34" s="51" t="s">
        <v>54</v>
      </c>
      <c r="F34" s="52">
        <v>10</v>
      </c>
      <c r="G34" s="52">
        <v>33.840000000000003</v>
      </c>
      <c r="H34" s="52">
        <v>43.07</v>
      </c>
      <c r="I34" s="52">
        <f>G34+H34</f>
        <v>76.91</v>
      </c>
      <c r="J34" s="52">
        <f>F34*I34</f>
        <v>769.09999999999991</v>
      </c>
    </row>
    <row r="35" spans="1:10" s="1" customFormat="1" ht="14.25" customHeight="1">
      <c r="A35" s="48" t="s">
        <v>37</v>
      </c>
      <c r="B35" s="48"/>
      <c r="C35" s="48"/>
      <c r="D35" s="48" t="s">
        <v>270</v>
      </c>
      <c r="E35" s="48"/>
      <c r="F35" s="49"/>
      <c r="G35" s="49"/>
      <c r="H35" s="49"/>
      <c r="I35" s="49"/>
      <c r="J35" s="49">
        <f>SUM(J36:J38)</f>
        <v>11495.154999999999</v>
      </c>
    </row>
    <row r="36" spans="1:10" s="1" customFormat="1" ht="30" customHeight="1">
      <c r="A36" s="50" t="s">
        <v>215</v>
      </c>
      <c r="B36" s="50" t="s">
        <v>3</v>
      </c>
      <c r="C36" s="50" t="s">
        <v>42</v>
      </c>
      <c r="D36" s="50" t="s">
        <v>230</v>
      </c>
      <c r="E36" s="51" t="s">
        <v>98</v>
      </c>
      <c r="F36" s="52">
        <v>1</v>
      </c>
      <c r="G36" s="52">
        <v>717.37</v>
      </c>
      <c r="H36" s="52">
        <v>1863.69</v>
      </c>
      <c r="I36" s="52">
        <f t="shared" ref="I36:I38" si="6">G36+H36</f>
        <v>2581.06</v>
      </c>
      <c r="J36" s="52">
        <f t="shared" ref="J36:J38" si="7">F36*I36</f>
        <v>2581.06</v>
      </c>
    </row>
    <row r="37" spans="1:10" s="1" customFormat="1" ht="30" customHeight="1">
      <c r="A37" s="50" t="s">
        <v>216</v>
      </c>
      <c r="B37" s="50" t="s">
        <v>1</v>
      </c>
      <c r="C37" s="50" t="s">
        <v>42</v>
      </c>
      <c r="D37" s="50" t="s">
        <v>5</v>
      </c>
      <c r="E37" s="51" t="s">
        <v>98</v>
      </c>
      <c r="F37" s="52">
        <v>2</v>
      </c>
      <c r="G37" s="52">
        <v>673</v>
      </c>
      <c r="H37" s="52">
        <v>1756.06</v>
      </c>
      <c r="I37" s="52">
        <f t="shared" si="6"/>
        <v>2429.06</v>
      </c>
      <c r="J37" s="52">
        <f t="shared" si="7"/>
        <v>4858.12</v>
      </c>
    </row>
    <row r="38" spans="1:10" s="1" customFormat="1" ht="22.5" customHeight="1">
      <c r="A38" s="50" t="s">
        <v>217</v>
      </c>
      <c r="B38" s="50" t="s">
        <v>309</v>
      </c>
      <c r="C38" s="50" t="s">
        <v>42</v>
      </c>
      <c r="D38" s="50" t="s">
        <v>269</v>
      </c>
      <c r="E38" s="51" t="s">
        <v>98</v>
      </c>
      <c r="F38" s="52">
        <v>3.5</v>
      </c>
      <c r="G38" s="52">
        <v>147.25</v>
      </c>
      <c r="H38" s="52">
        <v>1011.6</v>
      </c>
      <c r="I38" s="52">
        <f t="shared" si="6"/>
        <v>1158.8499999999999</v>
      </c>
      <c r="J38" s="52">
        <f t="shared" si="7"/>
        <v>4055.9749999999995</v>
      </c>
    </row>
    <row r="39" spans="1:10" s="1" customFormat="1" ht="14.25" customHeight="1">
      <c r="A39" s="48" t="s">
        <v>38</v>
      </c>
      <c r="B39" s="48"/>
      <c r="C39" s="48"/>
      <c r="D39" s="48" t="s">
        <v>158</v>
      </c>
      <c r="E39" s="48"/>
      <c r="F39" s="49"/>
      <c r="G39" s="49"/>
      <c r="H39" s="49"/>
      <c r="I39" s="49"/>
      <c r="J39" s="49">
        <f>J40</f>
        <v>6393.2000000000007</v>
      </c>
    </row>
    <row r="40" spans="1:10" s="1" customFormat="1" ht="52.5" customHeight="1">
      <c r="A40" s="50" t="s">
        <v>182</v>
      </c>
      <c r="B40" s="50" t="s">
        <v>268</v>
      </c>
      <c r="C40" s="50" t="s">
        <v>122</v>
      </c>
      <c r="D40" s="50" t="s">
        <v>119</v>
      </c>
      <c r="E40" s="51" t="s">
        <v>97</v>
      </c>
      <c r="F40" s="52">
        <v>55</v>
      </c>
      <c r="G40" s="52">
        <v>64.290000000000006</v>
      </c>
      <c r="H40" s="52">
        <v>51.95</v>
      </c>
      <c r="I40" s="52">
        <f t="shared" ref="I40" si="8">G40+H40</f>
        <v>116.24000000000001</v>
      </c>
      <c r="J40" s="52">
        <f t="shared" ref="J40" si="9">F40*I40</f>
        <v>6393.2000000000007</v>
      </c>
    </row>
    <row r="41" spans="1:10" s="1" customFormat="1" ht="12" customHeight="1">
      <c r="A41" s="48" t="s">
        <v>39</v>
      </c>
      <c r="B41" s="48"/>
      <c r="C41" s="48"/>
      <c r="D41" s="48" t="s">
        <v>130</v>
      </c>
      <c r="E41" s="48"/>
      <c r="F41" s="49"/>
      <c r="G41" s="49"/>
      <c r="H41" s="49"/>
      <c r="I41" s="49"/>
      <c r="J41" s="49">
        <f>SUM(J42:J51)</f>
        <v>39614.189499999993</v>
      </c>
    </row>
    <row r="42" spans="1:10" s="1" customFormat="1" ht="52.5" customHeight="1">
      <c r="A42" s="50" t="s">
        <v>140</v>
      </c>
      <c r="B42" s="50" t="s">
        <v>237</v>
      </c>
      <c r="C42" s="50" t="s">
        <v>122</v>
      </c>
      <c r="D42" s="50" t="s">
        <v>165</v>
      </c>
      <c r="E42" s="51" t="s">
        <v>163</v>
      </c>
      <c r="F42" s="52">
        <v>7</v>
      </c>
      <c r="G42" s="52">
        <v>179.63</v>
      </c>
      <c r="H42" s="52">
        <v>818.75</v>
      </c>
      <c r="I42" s="52">
        <f t="shared" ref="I42:I47" si="10">G42+H42</f>
        <v>998.38</v>
      </c>
      <c r="J42" s="52">
        <f t="shared" ref="J42:J47" si="11">F42*I42</f>
        <v>6988.66</v>
      </c>
    </row>
    <row r="43" spans="1:10" s="1" customFormat="1" ht="22.5" customHeight="1">
      <c r="A43" s="50" t="s">
        <v>7</v>
      </c>
      <c r="B43" s="50" t="s">
        <v>265</v>
      </c>
      <c r="C43" s="50" t="s">
        <v>42</v>
      </c>
      <c r="D43" s="50" t="s">
        <v>200</v>
      </c>
      <c r="E43" s="51" t="s">
        <v>97</v>
      </c>
      <c r="F43" s="52">
        <v>1</v>
      </c>
      <c r="G43" s="52">
        <v>0.83</v>
      </c>
      <c r="H43" s="52">
        <v>0.23</v>
      </c>
      <c r="I43" s="52">
        <f t="shared" si="10"/>
        <v>1.06</v>
      </c>
      <c r="J43" s="52">
        <f t="shared" si="11"/>
        <v>1.06</v>
      </c>
    </row>
    <row r="44" spans="1:10" s="1" customFormat="1" ht="22.5" customHeight="1">
      <c r="A44" s="50" t="s">
        <v>8</v>
      </c>
      <c r="B44" s="50" t="s">
        <v>61</v>
      </c>
      <c r="C44" s="50" t="s">
        <v>122</v>
      </c>
      <c r="D44" s="50" t="s">
        <v>266</v>
      </c>
      <c r="E44" s="51" t="s">
        <v>97</v>
      </c>
      <c r="F44" s="52">
        <v>1.68</v>
      </c>
      <c r="G44" s="52">
        <v>77.069999999999993</v>
      </c>
      <c r="H44" s="52">
        <v>518.44000000000005</v>
      </c>
      <c r="I44" s="52">
        <f t="shared" si="10"/>
        <v>595.51</v>
      </c>
      <c r="J44" s="52">
        <f t="shared" si="11"/>
        <v>1000.4567999999999</v>
      </c>
    </row>
    <row r="45" spans="1:10" s="1" customFormat="1" ht="22.5" customHeight="1">
      <c r="A45" s="50" t="s">
        <v>11</v>
      </c>
      <c r="B45" s="50" t="s">
        <v>61</v>
      </c>
      <c r="C45" s="50" t="s">
        <v>122</v>
      </c>
      <c r="D45" s="50" t="s">
        <v>167</v>
      </c>
      <c r="E45" s="51" t="s">
        <v>97</v>
      </c>
      <c r="F45" s="52">
        <v>5.67</v>
      </c>
      <c r="G45" s="52">
        <v>77.069999999999993</v>
      </c>
      <c r="H45" s="52">
        <v>518.44000000000005</v>
      </c>
      <c r="I45" s="52">
        <f t="shared" si="10"/>
        <v>595.51</v>
      </c>
      <c r="J45" s="52">
        <f t="shared" si="11"/>
        <v>3376.5416999999998</v>
      </c>
    </row>
    <row r="46" spans="1:10" s="1" customFormat="1" ht="22.5" customHeight="1">
      <c r="A46" s="50" t="s">
        <v>12</v>
      </c>
      <c r="B46" s="50" t="s">
        <v>61</v>
      </c>
      <c r="C46" s="50" t="s">
        <v>122</v>
      </c>
      <c r="D46" s="50" t="s">
        <v>59</v>
      </c>
      <c r="E46" s="51" t="s">
        <v>97</v>
      </c>
      <c r="F46" s="52">
        <v>2.1</v>
      </c>
      <c r="G46" s="52">
        <v>77.069999999999993</v>
      </c>
      <c r="H46" s="52">
        <v>518.44000000000005</v>
      </c>
      <c r="I46" s="52">
        <f t="shared" si="10"/>
        <v>595.51</v>
      </c>
      <c r="J46" s="52">
        <f t="shared" si="11"/>
        <v>1250.5710000000001</v>
      </c>
    </row>
    <row r="47" spans="1:10" s="1" customFormat="1" ht="22.5" customHeight="1">
      <c r="A47" s="50" t="s">
        <v>14</v>
      </c>
      <c r="B47" s="50" t="s">
        <v>85</v>
      </c>
      <c r="C47" s="50" t="s">
        <v>197</v>
      </c>
      <c r="D47" s="50" t="s">
        <v>295</v>
      </c>
      <c r="E47" s="51" t="s">
        <v>97</v>
      </c>
      <c r="F47" s="52">
        <v>5.4</v>
      </c>
      <c r="G47" s="52">
        <v>138.71</v>
      </c>
      <c r="H47" s="52">
        <v>278.14</v>
      </c>
      <c r="I47" s="52">
        <f t="shared" si="10"/>
        <v>416.85</v>
      </c>
      <c r="J47" s="52">
        <f t="shared" si="11"/>
        <v>2250.9900000000002</v>
      </c>
    </row>
    <row r="48" spans="1:10" s="1" customFormat="1" ht="22.5" customHeight="1">
      <c r="A48" s="53" t="s">
        <v>15</v>
      </c>
      <c r="B48" s="53" t="s">
        <v>255</v>
      </c>
      <c r="C48" s="53" t="s">
        <v>197</v>
      </c>
      <c r="D48" s="53" t="s">
        <v>68</v>
      </c>
      <c r="E48" s="54" t="s">
        <v>175</v>
      </c>
      <c r="F48" s="55">
        <v>3</v>
      </c>
      <c r="G48" s="55">
        <f>20</f>
        <v>20</v>
      </c>
      <c r="H48" s="55">
        <v>279.48</v>
      </c>
      <c r="I48" s="55">
        <f t="shared" ref="I42:I51" si="12">G48+H48</f>
        <v>299.48</v>
      </c>
      <c r="J48" s="55">
        <f t="shared" ref="J42:J51" si="13">F48*I48</f>
        <v>898.44</v>
      </c>
    </row>
    <row r="49" spans="1:10" s="1" customFormat="1" ht="22.5" customHeight="1">
      <c r="A49" s="50" t="s">
        <v>16</v>
      </c>
      <c r="B49" s="50" t="s">
        <v>120</v>
      </c>
      <c r="C49" s="50" t="s">
        <v>122</v>
      </c>
      <c r="D49" s="50" t="s">
        <v>145</v>
      </c>
      <c r="E49" s="51" t="s">
        <v>97</v>
      </c>
      <c r="F49" s="52">
        <v>25</v>
      </c>
      <c r="G49" s="52">
        <v>52.02</v>
      </c>
      <c r="H49" s="52">
        <v>673.51</v>
      </c>
      <c r="I49" s="52">
        <f t="shared" si="12"/>
        <v>725.53</v>
      </c>
      <c r="J49" s="52">
        <f t="shared" si="13"/>
        <v>18138.25</v>
      </c>
    </row>
    <row r="50" spans="1:10" s="1" customFormat="1" ht="30" customHeight="1">
      <c r="A50" s="50" t="s">
        <v>16</v>
      </c>
      <c r="B50" s="50" t="s">
        <v>99</v>
      </c>
      <c r="C50" s="50" t="s">
        <v>122</v>
      </c>
      <c r="D50" s="50" t="s">
        <v>51</v>
      </c>
      <c r="E50" s="51" t="s">
        <v>97</v>
      </c>
      <c r="F50" s="52">
        <v>5</v>
      </c>
      <c r="G50" s="52">
        <v>39.6</v>
      </c>
      <c r="H50" s="52">
        <v>1025.8599999999999</v>
      </c>
      <c r="I50" s="52">
        <f t="shared" si="12"/>
        <v>1065.4599999999998</v>
      </c>
      <c r="J50" s="52">
        <f t="shared" si="13"/>
        <v>5327.2999999999993</v>
      </c>
    </row>
    <row r="51" spans="1:10" s="1" customFormat="1" ht="30" customHeight="1">
      <c r="A51" s="53" t="s">
        <v>17</v>
      </c>
      <c r="B51" s="53" t="s">
        <v>225</v>
      </c>
      <c r="C51" s="53" t="s">
        <v>122</v>
      </c>
      <c r="D51" s="53" t="s">
        <v>243</v>
      </c>
      <c r="E51" s="54" t="s">
        <v>163</v>
      </c>
      <c r="F51" s="55">
        <v>8</v>
      </c>
      <c r="G51" s="55">
        <v>2</v>
      </c>
      <c r="H51" s="55">
        <v>45.74</v>
      </c>
      <c r="I51" s="55">
        <f t="shared" si="12"/>
        <v>47.74</v>
      </c>
      <c r="J51" s="55">
        <f t="shared" si="13"/>
        <v>381.92</v>
      </c>
    </row>
    <row r="52" spans="1:10" s="1" customFormat="1" ht="15" customHeight="1">
      <c r="A52" s="48" t="s">
        <v>41</v>
      </c>
      <c r="B52" s="48"/>
      <c r="C52" s="48"/>
      <c r="D52" s="48" t="s">
        <v>202</v>
      </c>
      <c r="E52" s="48"/>
      <c r="F52" s="49"/>
      <c r="G52" s="49"/>
      <c r="H52" s="49"/>
      <c r="I52" s="49"/>
      <c r="J52" s="49">
        <f>SUM(J53:J58)</f>
        <v>61731.850000000006</v>
      </c>
    </row>
    <row r="53" spans="1:10" s="1" customFormat="1" ht="22.5" customHeight="1">
      <c r="A53" s="50" t="s">
        <v>104</v>
      </c>
      <c r="B53" s="50" t="s">
        <v>312</v>
      </c>
      <c r="C53" s="50" t="s">
        <v>42</v>
      </c>
      <c r="D53" s="50" t="s">
        <v>227</v>
      </c>
      <c r="E53" s="51" t="s">
        <v>125</v>
      </c>
      <c r="F53" s="52">
        <v>340</v>
      </c>
      <c r="G53" s="52">
        <v>26.81</v>
      </c>
      <c r="H53" s="52">
        <v>23.14</v>
      </c>
      <c r="I53" s="52">
        <f t="shared" ref="I53:I58" si="14">G53+H53</f>
        <v>49.95</v>
      </c>
      <c r="J53" s="52">
        <f t="shared" ref="J53:J58" si="15">F53*I53</f>
        <v>16983</v>
      </c>
    </row>
    <row r="54" spans="1:10" s="1" customFormat="1" ht="22.5" customHeight="1">
      <c r="A54" s="50" t="s">
        <v>105</v>
      </c>
      <c r="B54" s="50" t="s">
        <v>205</v>
      </c>
      <c r="C54" s="50" t="s">
        <v>122</v>
      </c>
      <c r="D54" s="50" t="s">
        <v>115</v>
      </c>
      <c r="E54" s="51" t="s">
        <v>97</v>
      </c>
      <c r="F54" s="52">
        <v>340</v>
      </c>
      <c r="G54" s="52">
        <v>2.6</v>
      </c>
      <c r="H54" s="52">
        <v>3.25</v>
      </c>
      <c r="I54" s="52">
        <f t="shared" si="14"/>
        <v>5.85</v>
      </c>
      <c r="J54" s="52">
        <f t="shared" si="15"/>
        <v>1988.9999999999998</v>
      </c>
    </row>
    <row r="55" spans="1:10" s="1" customFormat="1" ht="22.5" customHeight="1">
      <c r="A55" s="50" t="s">
        <v>106</v>
      </c>
      <c r="B55" s="50" t="s">
        <v>172</v>
      </c>
      <c r="C55" s="50" t="s">
        <v>122</v>
      </c>
      <c r="D55" s="50" t="s">
        <v>303</v>
      </c>
      <c r="E55" s="51" t="s">
        <v>97</v>
      </c>
      <c r="F55" s="52">
        <v>135</v>
      </c>
      <c r="G55" s="52">
        <v>1.78</v>
      </c>
      <c r="H55" s="52">
        <v>130.52000000000001</v>
      </c>
      <c r="I55" s="52">
        <f t="shared" si="14"/>
        <v>132.30000000000001</v>
      </c>
      <c r="J55" s="52">
        <f t="shared" si="15"/>
        <v>17860.5</v>
      </c>
    </row>
    <row r="56" spans="1:10" s="1" customFormat="1" ht="22.5" customHeight="1">
      <c r="A56" s="50" t="s">
        <v>107</v>
      </c>
      <c r="B56" s="50" t="s">
        <v>189</v>
      </c>
      <c r="C56" s="50" t="s">
        <v>122</v>
      </c>
      <c r="D56" s="50" t="s">
        <v>203</v>
      </c>
      <c r="E56" s="51" t="s">
        <v>54</v>
      </c>
      <c r="F56" s="52">
        <v>30</v>
      </c>
      <c r="G56" s="52">
        <v>5.15</v>
      </c>
      <c r="H56" s="52">
        <v>29.16</v>
      </c>
      <c r="I56" s="52">
        <f t="shared" si="14"/>
        <v>34.31</v>
      </c>
      <c r="J56" s="52">
        <f t="shared" si="15"/>
        <v>1029.3000000000002</v>
      </c>
    </row>
    <row r="57" spans="1:10" s="1" customFormat="1" ht="30" customHeight="1">
      <c r="A57" s="50" t="s">
        <v>108</v>
      </c>
      <c r="B57" s="50" t="s">
        <v>102</v>
      </c>
      <c r="C57" s="50" t="s">
        <v>197</v>
      </c>
      <c r="D57" s="50" t="s">
        <v>181</v>
      </c>
      <c r="E57" s="51" t="s">
        <v>97</v>
      </c>
      <c r="F57" s="52">
        <v>205</v>
      </c>
      <c r="G57" s="52">
        <v>11.69</v>
      </c>
      <c r="H57" s="52">
        <v>90.67</v>
      </c>
      <c r="I57" s="52">
        <f t="shared" si="14"/>
        <v>102.36</v>
      </c>
      <c r="J57" s="52">
        <f t="shared" si="15"/>
        <v>20983.8</v>
      </c>
    </row>
    <row r="58" spans="1:10" s="1" customFormat="1" ht="22.5" customHeight="1">
      <c r="A58" s="50" t="s">
        <v>109</v>
      </c>
      <c r="B58" s="50" t="s">
        <v>47</v>
      </c>
      <c r="C58" s="50" t="s">
        <v>42</v>
      </c>
      <c r="D58" s="50" t="s">
        <v>279</v>
      </c>
      <c r="E58" s="51" t="s">
        <v>54</v>
      </c>
      <c r="F58" s="52">
        <v>25</v>
      </c>
      <c r="G58" s="52">
        <v>22.5</v>
      </c>
      <c r="H58" s="52">
        <v>92.95</v>
      </c>
      <c r="I58" s="52">
        <f t="shared" si="14"/>
        <v>115.45</v>
      </c>
      <c r="J58" s="52">
        <f t="shared" si="15"/>
        <v>2886.25</v>
      </c>
    </row>
    <row r="59" spans="1:10" s="1" customFormat="1" ht="15" customHeight="1">
      <c r="A59" s="56">
        <v>8</v>
      </c>
      <c r="B59" s="57"/>
      <c r="C59" s="57"/>
      <c r="D59" s="57" t="s">
        <v>499</v>
      </c>
      <c r="E59" s="57"/>
      <c r="F59" s="58"/>
      <c r="G59" s="58"/>
      <c r="H59" s="58"/>
      <c r="I59" s="58"/>
      <c r="J59" s="58">
        <f>J60+J99+J120</f>
        <v>81589.459999999992</v>
      </c>
    </row>
    <row r="60" spans="1:10" s="1" customFormat="1" ht="15" customHeight="1">
      <c r="A60" s="59" t="s">
        <v>437</v>
      </c>
      <c r="B60" s="59"/>
      <c r="C60" s="59"/>
      <c r="D60" s="59" t="s">
        <v>498</v>
      </c>
      <c r="E60" s="59"/>
      <c r="F60" s="60"/>
      <c r="G60" s="60"/>
      <c r="H60" s="60"/>
      <c r="I60" s="60"/>
      <c r="J60" s="60">
        <f>SUM(J61:J98)</f>
        <v>51585.58</v>
      </c>
    </row>
    <row r="61" spans="1:10" s="1" customFormat="1" ht="22.5" customHeight="1">
      <c r="A61" s="61" t="s">
        <v>460</v>
      </c>
      <c r="B61" s="61" t="s">
        <v>320</v>
      </c>
      <c r="C61" s="61" t="s">
        <v>122</v>
      </c>
      <c r="D61" s="61" t="s">
        <v>321</v>
      </c>
      <c r="E61" s="62" t="s">
        <v>54</v>
      </c>
      <c r="F61" s="63">
        <v>235</v>
      </c>
      <c r="G61" s="63">
        <v>0.28999999999999998</v>
      </c>
      <c r="H61" s="63">
        <v>7.58</v>
      </c>
      <c r="I61" s="52">
        <f t="shared" ref="I61:I98" si="16">G61+H61</f>
        <v>7.87</v>
      </c>
      <c r="J61" s="52">
        <f t="shared" ref="J61:J98" si="17">F61*I61</f>
        <v>1849.45</v>
      </c>
    </row>
    <row r="62" spans="1:10" s="1" customFormat="1" ht="22.5" customHeight="1">
      <c r="A62" s="61" t="s">
        <v>461</v>
      </c>
      <c r="B62" s="61" t="s">
        <v>322</v>
      </c>
      <c r="C62" s="61" t="s">
        <v>122</v>
      </c>
      <c r="D62" s="61" t="s">
        <v>323</v>
      </c>
      <c r="E62" s="62" t="s">
        <v>54</v>
      </c>
      <c r="F62" s="63">
        <v>275</v>
      </c>
      <c r="G62" s="63">
        <v>0.43</v>
      </c>
      <c r="H62" s="63">
        <v>11.63</v>
      </c>
      <c r="I62" s="52">
        <f t="shared" si="16"/>
        <v>12.06</v>
      </c>
      <c r="J62" s="52">
        <f t="shared" si="17"/>
        <v>3316.5</v>
      </c>
    </row>
    <row r="63" spans="1:10" s="1" customFormat="1" ht="22.5" customHeight="1">
      <c r="A63" s="61" t="s">
        <v>462</v>
      </c>
      <c r="B63" s="61" t="s">
        <v>324</v>
      </c>
      <c r="C63" s="61" t="s">
        <v>122</v>
      </c>
      <c r="D63" s="61" t="s">
        <v>325</v>
      </c>
      <c r="E63" s="62" t="s">
        <v>54</v>
      </c>
      <c r="F63" s="63">
        <v>565</v>
      </c>
      <c r="G63" s="63">
        <v>0.79</v>
      </c>
      <c r="H63" s="63">
        <v>1.36</v>
      </c>
      <c r="I63" s="52">
        <f t="shared" si="16"/>
        <v>2.1500000000000004</v>
      </c>
      <c r="J63" s="52">
        <f t="shared" si="17"/>
        <v>1214.7500000000002</v>
      </c>
    </row>
    <row r="64" spans="1:10" s="1" customFormat="1" ht="30" customHeight="1">
      <c r="A64" s="61" t="s">
        <v>463</v>
      </c>
      <c r="B64" s="61" t="s">
        <v>326</v>
      </c>
      <c r="C64" s="61" t="s">
        <v>122</v>
      </c>
      <c r="D64" s="61" t="s">
        <v>327</v>
      </c>
      <c r="E64" s="62" t="s">
        <v>54</v>
      </c>
      <c r="F64" s="63">
        <v>745</v>
      </c>
      <c r="G64" s="63">
        <v>0.98</v>
      </c>
      <c r="H64" s="63">
        <v>2.15</v>
      </c>
      <c r="I64" s="52">
        <f t="shared" si="16"/>
        <v>3.13</v>
      </c>
      <c r="J64" s="52">
        <f t="shared" si="17"/>
        <v>2331.85</v>
      </c>
    </row>
    <row r="65" spans="1:10" s="1" customFormat="1" ht="30" customHeight="1">
      <c r="A65" s="61" t="s">
        <v>464</v>
      </c>
      <c r="B65" s="61" t="s">
        <v>328</v>
      </c>
      <c r="C65" s="61" t="s">
        <v>122</v>
      </c>
      <c r="D65" s="61" t="s">
        <v>329</v>
      </c>
      <c r="E65" s="62" t="s">
        <v>54</v>
      </c>
      <c r="F65" s="63">
        <v>210</v>
      </c>
      <c r="G65" s="63">
        <v>1.32</v>
      </c>
      <c r="H65" s="63">
        <v>3.7</v>
      </c>
      <c r="I65" s="52">
        <f t="shared" si="16"/>
        <v>5.0200000000000005</v>
      </c>
      <c r="J65" s="52">
        <f t="shared" si="17"/>
        <v>1054.2</v>
      </c>
    </row>
    <row r="66" spans="1:10" s="1" customFormat="1" ht="45" customHeight="1">
      <c r="A66" s="61" t="s">
        <v>465</v>
      </c>
      <c r="B66" s="61" t="s">
        <v>330</v>
      </c>
      <c r="C66" s="61" t="s">
        <v>122</v>
      </c>
      <c r="D66" s="61" t="s">
        <v>331</v>
      </c>
      <c r="E66" s="62" t="s">
        <v>163</v>
      </c>
      <c r="F66" s="63">
        <v>7</v>
      </c>
      <c r="G66" s="63">
        <v>250.37</v>
      </c>
      <c r="H66" s="63">
        <v>216.76</v>
      </c>
      <c r="I66" s="52">
        <f t="shared" si="16"/>
        <v>467.13</v>
      </c>
      <c r="J66" s="52">
        <f t="shared" si="17"/>
        <v>3269.91</v>
      </c>
    </row>
    <row r="67" spans="1:10" s="1" customFormat="1" ht="22.5" customHeight="1">
      <c r="A67" s="61" t="s">
        <v>466</v>
      </c>
      <c r="B67" s="61" t="s">
        <v>332</v>
      </c>
      <c r="C67" s="61" t="s">
        <v>122</v>
      </c>
      <c r="D67" s="61" t="s">
        <v>333</v>
      </c>
      <c r="E67" s="62" t="s">
        <v>163</v>
      </c>
      <c r="F67" s="63">
        <v>8</v>
      </c>
      <c r="G67" s="63">
        <v>18.91</v>
      </c>
      <c r="H67" s="63">
        <v>20.49</v>
      </c>
      <c r="I67" s="52">
        <f t="shared" si="16"/>
        <v>39.4</v>
      </c>
      <c r="J67" s="52">
        <f t="shared" si="17"/>
        <v>315.2</v>
      </c>
    </row>
    <row r="68" spans="1:10" s="1" customFormat="1" ht="22.5" customHeight="1">
      <c r="A68" s="61" t="s">
        <v>467</v>
      </c>
      <c r="B68" s="61" t="s">
        <v>334</v>
      </c>
      <c r="C68" s="61" t="s">
        <v>122</v>
      </c>
      <c r="D68" s="61" t="s">
        <v>335</v>
      </c>
      <c r="E68" s="62" t="s">
        <v>163</v>
      </c>
      <c r="F68" s="63">
        <v>30</v>
      </c>
      <c r="G68" s="63">
        <v>10.23</v>
      </c>
      <c r="H68" s="63">
        <v>18.07</v>
      </c>
      <c r="I68" s="52">
        <f t="shared" si="16"/>
        <v>28.3</v>
      </c>
      <c r="J68" s="52">
        <f t="shared" si="17"/>
        <v>849</v>
      </c>
    </row>
    <row r="69" spans="1:10" s="1" customFormat="1" ht="37.5" customHeight="1">
      <c r="A69" s="61" t="s">
        <v>468</v>
      </c>
      <c r="B69" s="61" t="s">
        <v>336</v>
      </c>
      <c r="C69" s="61" t="s">
        <v>122</v>
      </c>
      <c r="D69" s="61" t="s">
        <v>337</v>
      </c>
      <c r="E69" s="62" t="s">
        <v>163</v>
      </c>
      <c r="F69" s="63">
        <v>21</v>
      </c>
      <c r="G69" s="63">
        <v>12.65</v>
      </c>
      <c r="H69" s="63">
        <v>18.760000000000002</v>
      </c>
      <c r="I69" s="52">
        <f t="shared" si="16"/>
        <v>31.410000000000004</v>
      </c>
      <c r="J69" s="52">
        <f t="shared" si="17"/>
        <v>659.61000000000013</v>
      </c>
    </row>
    <row r="70" spans="1:10" s="1" customFormat="1" ht="37.5" customHeight="1">
      <c r="A70" s="61" t="s">
        <v>469</v>
      </c>
      <c r="B70" s="61" t="s">
        <v>338</v>
      </c>
      <c r="C70" s="61" t="s">
        <v>122</v>
      </c>
      <c r="D70" s="61" t="s">
        <v>339</v>
      </c>
      <c r="E70" s="62" t="s">
        <v>163</v>
      </c>
      <c r="F70" s="63">
        <v>4</v>
      </c>
      <c r="G70" s="63">
        <v>12.65</v>
      </c>
      <c r="H70" s="63">
        <v>17.649999999999999</v>
      </c>
      <c r="I70" s="52">
        <f t="shared" si="16"/>
        <v>30.299999999999997</v>
      </c>
      <c r="J70" s="52">
        <f t="shared" si="17"/>
        <v>121.19999999999999</v>
      </c>
    </row>
    <row r="71" spans="1:10" s="1" customFormat="1" ht="52.5" customHeight="1">
      <c r="A71" s="61" t="s">
        <v>470</v>
      </c>
      <c r="B71" s="61" t="s">
        <v>340</v>
      </c>
      <c r="C71" s="61" t="s">
        <v>122</v>
      </c>
      <c r="D71" s="61" t="s">
        <v>341</v>
      </c>
      <c r="E71" s="62" t="s">
        <v>163</v>
      </c>
      <c r="F71" s="63">
        <v>7</v>
      </c>
      <c r="G71" s="63">
        <v>9.89</v>
      </c>
      <c r="H71" s="63">
        <v>14.66</v>
      </c>
      <c r="I71" s="52">
        <f t="shared" si="16"/>
        <v>24.55</v>
      </c>
      <c r="J71" s="52">
        <f t="shared" si="17"/>
        <v>171.85</v>
      </c>
    </row>
    <row r="72" spans="1:10" s="1" customFormat="1" ht="45" customHeight="1">
      <c r="A72" s="61" t="s">
        <v>471</v>
      </c>
      <c r="B72" s="61" t="s">
        <v>342</v>
      </c>
      <c r="C72" s="61" t="s">
        <v>122</v>
      </c>
      <c r="D72" s="61" t="s">
        <v>343</v>
      </c>
      <c r="E72" s="62" t="s">
        <v>163</v>
      </c>
      <c r="F72" s="63">
        <v>4</v>
      </c>
      <c r="G72" s="63">
        <v>15.38</v>
      </c>
      <c r="H72" s="63">
        <v>23.49</v>
      </c>
      <c r="I72" s="52">
        <f t="shared" si="16"/>
        <v>38.869999999999997</v>
      </c>
      <c r="J72" s="52">
        <f t="shared" si="17"/>
        <v>155.47999999999999</v>
      </c>
    </row>
    <row r="73" spans="1:10" s="1" customFormat="1" ht="22.5" customHeight="1">
      <c r="A73" s="61" t="s">
        <v>472</v>
      </c>
      <c r="B73" s="61" t="s">
        <v>344</v>
      </c>
      <c r="C73" s="61" t="s">
        <v>122</v>
      </c>
      <c r="D73" s="61" t="s">
        <v>345</v>
      </c>
      <c r="E73" s="62" t="s">
        <v>163</v>
      </c>
      <c r="F73" s="63">
        <v>3</v>
      </c>
      <c r="G73" s="63">
        <v>20.87</v>
      </c>
      <c r="H73" s="63">
        <v>32.33</v>
      </c>
      <c r="I73" s="52">
        <f t="shared" si="16"/>
        <v>53.2</v>
      </c>
      <c r="J73" s="52">
        <f t="shared" si="17"/>
        <v>159.60000000000002</v>
      </c>
    </row>
    <row r="74" spans="1:10" s="1" customFormat="1" ht="37.5" customHeight="1">
      <c r="A74" s="61" t="s">
        <v>473</v>
      </c>
      <c r="B74" s="61" t="s">
        <v>346</v>
      </c>
      <c r="C74" s="61" t="s">
        <v>122</v>
      </c>
      <c r="D74" s="61" t="s">
        <v>347</v>
      </c>
      <c r="E74" s="62" t="s">
        <v>163</v>
      </c>
      <c r="F74" s="63">
        <v>80</v>
      </c>
      <c r="G74" s="63">
        <v>16.510000000000002</v>
      </c>
      <c r="H74" s="63">
        <v>18.850000000000001</v>
      </c>
      <c r="I74" s="52">
        <f t="shared" si="16"/>
        <v>35.36</v>
      </c>
      <c r="J74" s="52">
        <f t="shared" si="17"/>
        <v>2828.8</v>
      </c>
    </row>
    <row r="75" spans="1:10" s="1" customFormat="1" ht="30" customHeight="1">
      <c r="A75" s="61" t="s">
        <v>474</v>
      </c>
      <c r="B75" s="61" t="s">
        <v>348</v>
      </c>
      <c r="C75" s="61" t="s">
        <v>122</v>
      </c>
      <c r="D75" s="61" t="s">
        <v>349</v>
      </c>
      <c r="E75" s="62" t="s">
        <v>163</v>
      </c>
      <c r="F75" s="63">
        <v>1</v>
      </c>
      <c r="G75" s="63">
        <v>12.12</v>
      </c>
      <c r="H75" s="63">
        <v>21.68</v>
      </c>
      <c r="I75" s="52">
        <f t="shared" si="16"/>
        <v>33.799999999999997</v>
      </c>
      <c r="J75" s="52">
        <f t="shared" si="17"/>
        <v>33.799999999999997</v>
      </c>
    </row>
    <row r="76" spans="1:10" s="1" customFormat="1" ht="22.5" customHeight="1">
      <c r="A76" s="61" t="s">
        <v>475</v>
      </c>
      <c r="B76" s="61" t="s">
        <v>350</v>
      </c>
      <c r="C76" s="61" t="s">
        <v>122</v>
      </c>
      <c r="D76" s="61" t="s">
        <v>351</v>
      </c>
      <c r="E76" s="62" t="s">
        <v>163</v>
      </c>
      <c r="F76" s="63">
        <v>2</v>
      </c>
      <c r="G76" s="63">
        <v>13.5</v>
      </c>
      <c r="H76" s="63">
        <v>73.73</v>
      </c>
      <c r="I76" s="52">
        <f t="shared" si="16"/>
        <v>87.23</v>
      </c>
      <c r="J76" s="52">
        <f t="shared" si="17"/>
        <v>174.46</v>
      </c>
    </row>
    <row r="77" spans="1:10" s="1" customFormat="1" ht="21" customHeight="1">
      <c r="A77" s="61" t="s">
        <v>476</v>
      </c>
      <c r="B77" s="61" t="s">
        <v>352</v>
      </c>
      <c r="C77" s="61" t="s">
        <v>353</v>
      </c>
      <c r="D77" s="61" t="s">
        <v>354</v>
      </c>
      <c r="E77" s="62" t="s">
        <v>163</v>
      </c>
      <c r="F77" s="63">
        <v>1</v>
      </c>
      <c r="G77" s="63">
        <v>56.76</v>
      </c>
      <c r="H77" s="63">
        <v>49.59</v>
      </c>
      <c r="I77" s="52">
        <f t="shared" si="16"/>
        <v>106.35</v>
      </c>
      <c r="J77" s="52">
        <f t="shared" si="17"/>
        <v>106.35</v>
      </c>
    </row>
    <row r="78" spans="1:10" s="1" customFormat="1" ht="22.5" customHeight="1">
      <c r="A78" s="61" t="s">
        <v>477</v>
      </c>
      <c r="B78" s="61" t="s">
        <v>355</v>
      </c>
      <c r="C78" s="61" t="s">
        <v>122</v>
      </c>
      <c r="D78" s="61" t="s">
        <v>356</v>
      </c>
      <c r="E78" s="62" t="s">
        <v>163</v>
      </c>
      <c r="F78" s="63">
        <v>5</v>
      </c>
      <c r="G78" s="63">
        <v>1.59</v>
      </c>
      <c r="H78" s="63">
        <v>10.59</v>
      </c>
      <c r="I78" s="52">
        <f t="shared" si="16"/>
        <v>12.18</v>
      </c>
      <c r="J78" s="52">
        <f t="shared" si="17"/>
        <v>60.9</v>
      </c>
    </row>
    <row r="79" spans="1:10" s="1" customFormat="1" ht="37.5" customHeight="1">
      <c r="A79" s="61" t="s">
        <v>478</v>
      </c>
      <c r="B79" s="61" t="s">
        <v>357</v>
      </c>
      <c r="C79" s="61" t="s">
        <v>122</v>
      </c>
      <c r="D79" s="61" t="s">
        <v>358</v>
      </c>
      <c r="E79" s="62" t="s">
        <v>163</v>
      </c>
      <c r="F79" s="63">
        <v>11</v>
      </c>
      <c r="G79" s="63">
        <v>2.19</v>
      </c>
      <c r="H79" s="63">
        <v>10.97</v>
      </c>
      <c r="I79" s="52">
        <f t="shared" si="16"/>
        <v>13.16</v>
      </c>
      <c r="J79" s="52">
        <f t="shared" si="17"/>
        <v>144.76</v>
      </c>
    </row>
    <row r="80" spans="1:10" s="1" customFormat="1" ht="22.5" customHeight="1">
      <c r="A80" s="61" t="s">
        <v>479</v>
      </c>
      <c r="B80" s="61" t="s">
        <v>359</v>
      </c>
      <c r="C80" s="61" t="s">
        <v>122</v>
      </c>
      <c r="D80" s="61" t="s">
        <v>360</v>
      </c>
      <c r="E80" s="62" t="s">
        <v>163</v>
      </c>
      <c r="F80" s="63">
        <v>5</v>
      </c>
      <c r="G80" s="63">
        <v>2.19</v>
      </c>
      <c r="H80" s="63">
        <v>10.97</v>
      </c>
      <c r="I80" s="52">
        <f t="shared" si="16"/>
        <v>13.16</v>
      </c>
      <c r="J80" s="52">
        <f t="shared" si="17"/>
        <v>65.8</v>
      </c>
    </row>
    <row r="81" spans="1:10" s="1" customFormat="1" ht="22.5" customHeight="1">
      <c r="A81" s="61" t="s">
        <v>480</v>
      </c>
      <c r="B81" s="61" t="s">
        <v>361</v>
      </c>
      <c r="C81" s="61" t="s">
        <v>353</v>
      </c>
      <c r="D81" s="61" t="s">
        <v>362</v>
      </c>
      <c r="E81" s="62" t="s">
        <v>163</v>
      </c>
      <c r="F81" s="63">
        <v>8</v>
      </c>
      <c r="G81" s="63">
        <v>18.920000000000002</v>
      </c>
      <c r="H81" s="63">
        <v>165.16</v>
      </c>
      <c r="I81" s="52">
        <f t="shared" si="16"/>
        <v>184.07999999999998</v>
      </c>
      <c r="J81" s="52">
        <f t="shared" si="17"/>
        <v>1472.6399999999999</v>
      </c>
    </row>
    <row r="82" spans="1:10" s="1" customFormat="1" ht="23.25" customHeight="1">
      <c r="A82" s="61" t="s">
        <v>481</v>
      </c>
      <c r="B82" s="61" t="s">
        <v>363</v>
      </c>
      <c r="C82" s="61" t="s">
        <v>207</v>
      </c>
      <c r="D82" s="61" t="s">
        <v>364</v>
      </c>
      <c r="E82" s="62" t="s">
        <v>64</v>
      </c>
      <c r="F82" s="63">
        <v>174</v>
      </c>
      <c r="G82" s="63">
        <v>23.05</v>
      </c>
      <c r="H82" s="63">
        <v>23.41</v>
      </c>
      <c r="I82" s="52">
        <f t="shared" si="16"/>
        <v>46.46</v>
      </c>
      <c r="J82" s="52">
        <f t="shared" si="17"/>
        <v>8084.04</v>
      </c>
    </row>
    <row r="83" spans="1:10" s="1" customFormat="1" ht="22.5" customHeight="1">
      <c r="A83" s="61" t="s">
        <v>482</v>
      </c>
      <c r="B83" s="61" t="s">
        <v>365</v>
      </c>
      <c r="C83" s="61" t="s">
        <v>207</v>
      </c>
      <c r="D83" s="61" t="s">
        <v>366</v>
      </c>
      <c r="E83" s="62" t="s">
        <v>64</v>
      </c>
      <c r="F83" s="63">
        <v>174</v>
      </c>
      <c r="G83" s="63">
        <v>2.2999999999999998</v>
      </c>
      <c r="H83" s="63">
        <v>10.65</v>
      </c>
      <c r="I83" s="52">
        <f t="shared" si="16"/>
        <v>12.95</v>
      </c>
      <c r="J83" s="52">
        <f t="shared" si="17"/>
        <v>2253.2999999999997</v>
      </c>
    </row>
    <row r="84" spans="1:10" s="1" customFormat="1" ht="22.5" customHeight="1">
      <c r="A84" s="61" t="s">
        <v>483</v>
      </c>
      <c r="B84" s="61" t="s">
        <v>367</v>
      </c>
      <c r="C84" s="61" t="s">
        <v>207</v>
      </c>
      <c r="D84" s="61" t="s">
        <v>368</v>
      </c>
      <c r="E84" s="62" t="s">
        <v>139</v>
      </c>
      <c r="F84" s="63">
        <v>116</v>
      </c>
      <c r="G84" s="63">
        <v>11.53</v>
      </c>
      <c r="H84" s="63">
        <v>2.95</v>
      </c>
      <c r="I84" s="52">
        <f t="shared" si="16"/>
        <v>14.48</v>
      </c>
      <c r="J84" s="52">
        <f t="shared" si="17"/>
        <v>1679.68</v>
      </c>
    </row>
    <row r="85" spans="1:10" s="1" customFormat="1" ht="18.75" customHeight="1">
      <c r="A85" s="61" t="s">
        <v>484</v>
      </c>
      <c r="B85" s="61" t="s">
        <v>369</v>
      </c>
      <c r="C85" s="61" t="s">
        <v>370</v>
      </c>
      <c r="D85" s="61" t="s">
        <v>371</v>
      </c>
      <c r="E85" s="62" t="s">
        <v>175</v>
      </c>
      <c r="F85" s="63">
        <v>6</v>
      </c>
      <c r="G85" s="63">
        <v>6.25</v>
      </c>
      <c r="H85" s="63">
        <v>22.12</v>
      </c>
      <c r="I85" s="52">
        <f t="shared" si="16"/>
        <v>28.37</v>
      </c>
      <c r="J85" s="52">
        <f t="shared" si="17"/>
        <v>170.22</v>
      </c>
    </row>
    <row r="86" spans="1:10" s="1" customFormat="1" ht="13.5" customHeight="1">
      <c r="A86" s="61" t="s">
        <v>485</v>
      </c>
      <c r="B86" s="61" t="s">
        <v>372</v>
      </c>
      <c r="C86" s="61" t="s">
        <v>370</v>
      </c>
      <c r="D86" s="61" t="s">
        <v>373</v>
      </c>
      <c r="E86" s="62" t="s">
        <v>175</v>
      </c>
      <c r="F86" s="63">
        <v>14</v>
      </c>
      <c r="G86" s="63">
        <v>5</v>
      </c>
      <c r="H86" s="63">
        <v>19.12</v>
      </c>
      <c r="I86" s="52">
        <f t="shared" si="16"/>
        <v>24.12</v>
      </c>
      <c r="J86" s="52">
        <f t="shared" si="17"/>
        <v>337.68</v>
      </c>
    </row>
    <row r="87" spans="1:10" s="1" customFormat="1" ht="22.5" customHeight="1">
      <c r="A87" s="61" t="s">
        <v>486</v>
      </c>
      <c r="B87" s="61" t="s">
        <v>374</v>
      </c>
      <c r="C87" s="61" t="s">
        <v>197</v>
      </c>
      <c r="D87" s="61" t="s">
        <v>375</v>
      </c>
      <c r="E87" s="62" t="s">
        <v>139</v>
      </c>
      <c r="F87" s="63">
        <v>2</v>
      </c>
      <c r="G87" s="63">
        <v>6.75</v>
      </c>
      <c r="H87" s="63">
        <v>25.16</v>
      </c>
      <c r="I87" s="52">
        <f t="shared" si="16"/>
        <v>31.91</v>
      </c>
      <c r="J87" s="52">
        <f t="shared" si="17"/>
        <v>63.82</v>
      </c>
    </row>
    <row r="88" spans="1:10" s="1" customFormat="1" ht="22.5" customHeight="1">
      <c r="A88" s="61" t="s">
        <v>487</v>
      </c>
      <c r="B88" s="61" t="s">
        <v>376</v>
      </c>
      <c r="C88" s="61" t="s">
        <v>370</v>
      </c>
      <c r="D88" s="61" t="s">
        <v>377</v>
      </c>
      <c r="E88" s="62" t="s">
        <v>175</v>
      </c>
      <c r="F88" s="63">
        <v>128</v>
      </c>
      <c r="G88" s="63">
        <v>4.68</v>
      </c>
      <c r="H88" s="63">
        <v>1.49</v>
      </c>
      <c r="I88" s="52">
        <f t="shared" si="16"/>
        <v>6.17</v>
      </c>
      <c r="J88" s="52">
        <f t="shared" si="17"/>
        <v>789.76</v>
      </c>
    </row>
    <row r="89" spans="1:10" s="1" customFormat="1" ht="22.5" customHeight="1">
      <c r="A89" s="61" t="s">
        <v>488</v>
      </c>
      <c r="B89" s="61" t="s">
        <v>378</v>
      </c>
      <c r="C89" s="61" t="s">
        <v>370</v>
      </c>
      <c r="D89" s="61" t="s">
        <v>379</v>
      </c>
      <c r="E89" s="62" t="s">
        <v>175</v>
      </c>
      <c r="F89" s="63">
        <v>2</v>
      </c>
      <c r="G89" s="63">
        <v>5</v>
      </c>
      <c r="H89" s="63">
        <v>20.7</v>
      </c>
      <c r="I89" s="52">
        <f t="shared" si="16"/>
        <v>25.7</v>
      </c>
      <c r="J89" s="52">
        <f t="shared" si="17"/>
        <v>51.4</v>
      </c>
    </row>
    <row r="90" spans="1:10" s="1" customFormat="1" ht="30" customHeight="1">
      <c r="A90" s="61" t="s">
        <v>489</v>
      </c>
      <c r="B90" s="61" t="s">
        <v>380</v>
      </c>
      <c r="C90" s="61" t="s">
        <v>197</v>
      </c>
      <c r="D90" s="61" t="s">
        <v>381</v>
      </c>
      <c r="E90" s="62" t="s">
        <v>139</v>
      </c>
      <c r="F90" s="63">
        <v>30</v>
      </c>
      <c r="G90" s="63">
        <v>6.75</v>
      </c>
      <c r="H90" s="63">
        <v>10.33</v>
      </c>
      <c r="I90" s="52">
        <f t="shared" si="16"/>
        <v>17.079999999999998</v>
      </c>
      <c r="J90" s="52">
        <f t="shared" si="17"/>
        <v>512.4</v>
      </c>
    </row>
    <row r="91" spans="1:10" s="1" customFormat="1" ht="22.5" customHeight="1">
      <c r="A91" s="61" t="s">
        <v>490</v>
      </c>
      <c r="B91" s="61" t="s">
        <v>382</v>
      </c>
      <c r="C91" s="61" t="s">
        <v>122</v>
      </c>
      <c r="D91" s="61" t="s">
        <v>383</v>
      </c>
      <c r="E91" s="62" t="s">
        <v>54</v>
      </c>
      <c r="F91" s="63">
        <v>39</v>
      </c>
      <c r="G91" s="63">
        <v>3.72</v>
      </c>
      <c r="H91" s="63">
        <v>9.51</v>
      </c>
      <c r="I91" s="52">
        <f t="shared" si="16"/>
        <v>13.23</v>
      </c>
      <c r="J91" s="52">
        <f t="shared" si="17"/>
        <v>515.97</v>
      </c>
    </row>
    <row r="92" spans="1:10" s="1" customFormat="1" ht="22.5" customHeight="1">
      <c r="A92" s="61" t="s">
        <v>491</v>
      </c>
      <c r="B92" s="61" t="s">
        <v>384</v>
      </c>
      <c r="C92" s="61" t="s">
        <v>122</v>
      </c>
      <c r="D92" s="61" t="s">
        <v>385</v>
      </c>
      <c r="E92" s="62" t="s">
        <v>54</v>
      </c>
      <c r="F92" s="63">
        <v>60</v>
      </c>
      <c r="G92" s="63">
        <v>4.28</v>
      </c>
      <c r="H92" s="63">
        <v>15.05</v>
      </c>
      <c r="I92" s="52">
        <f t="shared" si="16"/>
        <v>19.330000000000002</v>
      </c>
      <c r="J92" s="52">
        <f t="shared" si="17"/>
        <v>1159.8000000000002</v>
      </c>
    </row>
    <row r="93" spans="1:10" s="1" customFormat="1" ht="22.5" customHeight="1">
      <c r="A93" s="61" t="s">
        <v>492</v>
      </c>
      <c r="B93" s="61" t="s">
        <v>386</v>
      </c>
      <c r="C93" s="61" t="s">
        <v>122</v>
      </c>
      <c r="D93" s="61" t="s">
        <v>387</v>
      </c>
      <c r="E93" s="62" t="s">
        <v>54</v>
      </c>
      <c r="F93" s="63">
        <v>174</v>
      </c>
      <c r="G93" s="63">
        <v>9.93</v>
      </c>
      <c r="H93" s="63">
        <v>16.350000000000001</v>
      </c>
      <c r="I93" s="52">
        <f t="shared" si="16"/>
        <v>26.28</v>
      </c>
      <c r="J93" s="52">
        <f t="shared" si="17"/>
        <v>4572.72</v>
      </c>
    </row>
    <row r="94" spans="1:10" s="1" customFormat="1" ht="22.5" customHeight="1">
      <c r="A94" s="61" t="s">
        <v>493</v>
      </c>
      <c r="B94" s="61" t="s">
        <v>388</v>
      </c>
      <c r="C94" s="61" t="s">
        <v>42</v>
      </c>
      <c r="D94" s="61" t="s">
        <v>389</v>
      </c>
      <c r="E94" s="62" t="s">
        <v>139</v>
      </c>
      <c r="F94" s="63">
        <v>52</v>
      </c>
      <c r="G94" s="63">
        <v>33.270000000000003</v>
      </c>
      <c r="H94" s="63">
        <v>152.35</v>
      </c>
      <c r="I94" s="52">
        <f t="shared" si="16"/>
        <v>185.62</v>
      </c>
      <c r="J94" s="52">
        <f t="shared" si="17"/>
        <v>9652.24</v>
      </c>
    </row>
    <row r="95" spans="1:10" s="1" customFormat="1" ht="30" customHeight="1">
      <c r="A95" s="61" t="s">
        <v>494</v>
      </c>
      <c r="B95" s="61" t="s">
        <v>390</v>
      </c>
      <c r="C95" s="61" t="s">
        <v>42</v>
      </c>
      <c r="D95" s="61" t="s">
        <v>391</v>
      </c>
      <c r="E95" s="62" t="s">
        <v>139</v>
      </c>
      <c r="F95" s="63">
        <v>3</v>
      </c>
      <c r="G95" s="63">
        <v>23.28</v>
      </c>
      <c r="H95" s="63">
        <v>85.42</v>
      </c>
      <c r="I95" s="52">
        <f t="shared" si="16"/>
        <v>108.7</v>
      </c>
      <c r="J95" s="52">
        <f t="shared" si="17"/>
        <v>326.10000000000002</v>
      </c>
    </row>
    <row r="96" spans="1:10" s="1" customFormat="1" ht="27" customHeight="1">
      <c r="A96" s="61" t="s">
        <v>495</v>
      </c>
      <c r="B96" s="61" t="s">
        <v>392</v>
      </c>
      <c r="C96" s="61" t="s">
        <v>122</v>
      </c>
      <c r="D96" s="61" t="s">
        <v>393</v>
      </c>
      <c r="E96" s="62" t="s">
        <v>163</v>
      </c>
      <c r="F96" s="63">
        <v>1</v>
      </c>
      <c r="G96" s="63">
        <v>13.93</v>
      </c>
      <c r="H96" s="63">
        <v>70.069999999999993</v>
      </c>
      <c r="I96" s="52">
        <f t="shared" si="16"/>
        <v>84</v>
      </c>
      <c r="J96" s="52">
        <f t="shared" si="17"/>
        <v>84</v>
      </c>
    </row>
    <row r="97" spans="1:10" s="1" customFormat="1" ht="35.25" customHeight="1">
      <c r="A97" s="61" t="s">
        <v>496</v>
      </c>
      <c r="B97" s="61" t="s">
        <v>394</v>
      </c>
      <c r="C97" s="61" t="s">
        <v>122</v>
      </c>
      <c r="D97" s="61" t="s">
        <v>395</v>
      </c>
      <c r="E97" s="62" t="s">
        <v>163</v>
      </c>
      <c r="F97" s="63">
        <v>1</v>
      </c>
      <c r="G97" s="63">
        <v>66.55</v>
      </c>
      <c r="H97" s="63">
        <v>311.72000000000003</v>
      </c>
      <c r="I97" s="52">
        <f t="shared" si="16"/>
        <v>378.27000000000004</v>
      </c>
      <c r="J97" s="52">
        <f t="shared" si="17"/>
        <v>378.27000000000004</v>
      </c>
    </row>
    <row r="98" spans="1:10" s="1" customFormat="1" ht="22.5" customHeight="1">
      <c r="A98" s="61" t="s">
        <v>497</v>
      </c>
      <c r="B98" s="61" t="s">
        <v>396</v>
      </c>
      <c r="C98" s="61" t="s">
        <v>122</v>
      </c>
      <c r="D98" s="61" t="s">
        <v>397</v>
      </c>
      <c r="E98" s="62" t="s">
        <v>163</v>
      </c>
      <c r="F98" s="63">
        <v>1</v>
      </c>
      <c r="G98" s="63">
        <v>99.82</v>
      </c>
      <c r="H98" s="63">
        <v>498.25</v>
      </c>
      <c r="I98" s="52">
        <f t="shared" si="16"/>
        <v>598.06999999999994</v>
      </c>
      <c r="J98" s="52">
        <f t="shared" si="17"/>
        <v>598.06999999999994</v>
      </c>
    </row>
    <row r="99" spans="1:10" s="1" customFormat="1" ht="16.5" customHeight="1">
      <c r="A99" s="59" t="s">
        <v>437</v>
      </c>
      <c r="B99" s="59"/>
      <c r="C99" s="59"/>
      <c r="D99" s="59" t="s">
        <v>398</v>
      </c>
      <c r="E99" s="59"/>
      <c r="F99" s="60"/>
      <c r="G99" s="60"/>
      <c r="H99" s="60"/>
      <c r="I99" s="60"/>
      <c r="J99" s="60">
        <f>SUM(J100:J119)</f>
        <v>19586.059999999998</v>
      </c>
    </row>
    <row r="100" spans="1:10" s="1" customFormat="1" ht="37.5" customHeight="1">
      <c r="A100" s="61" t="s">
        <v>500</v>
      </c>
      <c r="B100" s="61" t="s">
        <v>399</v>
      </c>
      <c r="C100" s="61" t="s">
        <v>353</v>
      </c>
      <c r="D100" s="61" t="s">
        <v>400</v>
      </c>
      <c r="E100" s="62" t="s">
        <v>163</v>
      </c>
      <c r="F100" s="63">
        <v>2</v>
      </c>
      <c r="G100" s="63">
        <f>0.15*272.67</f>
        <v>40.900500000000001</v>
      </c>
      <c r="H100" s="63">
        <f>0.85*272.67</f>
        <v>231.76949999999999</v>
      </c>
      <c r="I100" s="52">
        <f t="shared" ref="I100:I119" si="18">G100+H100</f>
        <v>272.67</v>
      </c>
      <c r="J100" s="52">
        <f t="shared" ref="J100:J119" si="19">F100*I100</f>
        <v>545.34</v>
      </c>
    </row>
    <row r="101" spans="1:10" s="1" customFormat="1" ht="22.5" customHeight="1">
      <c r="A101" s="61" t="s">
        <v>501</v>
      </c>
      <c r="B101" s="61" t="s">
        <v>401</v>
      </c>
      <c r="C101" s="61" t="s">
        <v>197</v>
      </c>
      <c r="D101" s="61" t="s">
        <v>402</v>
      </c>
      <c r="E101" s="62" t="s">
        <v>64</v>
      </c>
      <c r="F101" s="63">
        <v>260</v>
      </c>
      <c r="G101" s="63">
        <v>4.41</v>
      </c>
      <c r="H101" s="63">
        <v>4.34</v>
      </c>
      <c r="I101" s="52">
        <f t="shared" si="18"/>
        <v>8.75</v>
      </c>
      <c r="J101" s="52">
        <f t="shared" si="19"/>
        <v>2275</v>
      </c>
    </row>
    <row r="102" spans="1:10" s="1" customFormat="1" ht="22.5" customHeight="1">
      <c r="A102" s="61" t="s">
        <v>502</v>
      </c>
      <c r="B102" s="61" t="s">
        <v>403</v>
      </c>
      <c r="C102" s="61" t="s">
        <v>42</v>
      </c>
      <c r="D102" s="61" t="s">
        <v>404</v>
      </c>
      <c r="E102" s="62" t="s">
        <v>139</v>
      </c>
      <c r="F102" s="63">
        <v>60</v>
      </c>
      <c r="G102" s="63">
        <v>0.68</v>
      </c>
      <c r="H102" s="63">
        <v>8.82</v>
      </c>
      <c r="I102" s="52">
        <f t="shared" si="18"/>
        <v>9.5</v>
      </c>
      <c r="J102" s="52">
        <f t="shared" si="19"/>
        <v>570</v>
      </c>
    </row>
    <row r="103" spans="1:10" s="1" customFormat="1" ht="37.5" customHeight="1">
      <c r="A103" s="61" t="s">
        <v>503</v>
      </c>
      <c r="B103" s="61" t="s">
        <v>330</v>
      </c>
      <c r="C103" s="61" t="s">
        <v>122</v>
      </c>
      <c r="D103" s="61" t="s">
        <v>331</v>
      </c>
      <c r="E103" s="62" t="s">
        <v>163</v>
      </c>
      <c r="F103" s="63">
        <v>7</v>
      </c>
      <c r="G103" s="63">
        <v>250.37</v>
      </c>
      <c r="H103" s="63">
        <v>216.76</v>
      </c>
      <c r="I103" s="52">
        <f t="shared" si="18"/>
        <v>467.13</v>
      </c>
      <c r="J103" s="52">
        <f t="shared" si="19"/>
        <v>3269.91</v>
      </c>
    </row>
    <row r="104" spans="1:10" s="1" customFormat="1" ht="45" customHeight="1">
      <c r="A104" s="61" t="s">
        <v>504</v>
      </c>
      <c r="B104" s="61" t="s">
        <v>405</v>
      </c>
      <c r="C104" s="61" t="s">
        <v>42</v>
      </c>
      <c r="D104" s="61" t="s">
        <v>406</v>
      </c>
      <c r="E104" s="62" t="s">
        <v>289</v>
      </c>
      <c r="F104" s="63">
        <v>20</v>
      </c>
      <c r="G104" s="63">
        <v>33.270000000000003</v>
      </c>
      <c r="H104" s="63">
        <v>9.24</v>
      </c>
      <c r="I104" s="52">
        <f t="shared" si="18"/>
        <v>42.510000000000005</v>
      </c>
      <c r="J104" s="52">
        <f t="shared" si="19"/>
        <v>850.2</v>
      </c>
    </row>
    <row r="105" spans="1:10" s="1" customFormat="1" ht="22.5" customHeight="1">
      <c r="A105" s="61" t="s">
        <v>505</v>
      </c>
      <c r="B105" s="61" t="s">
        <v>407</v>
      </c>
      <c r="C105" s="61" t="s">
        <v>42</v>
      </c>
      <c r="D105" s="61" t="s">
        <v>408</v>
      </c>
      <c r="E105" s="62" t="s">
        <v>289</v>
      </c>
      <c r="F105" s="63">
        <v>10</v>
      </c>
      <c r="G105" s="63">
        <v>21.12</v>
      </c>
      <c r="H105" s="63">
        <v>74.290000000000006</v>
      </c>
      <c r="I105" s="52">
        <f t="shared" si="18"/>
        <v>95.410000000000011</v>
      </c>
      <c r="J105" s="52">
        <f t="shared" si="19"/>
        <v>954.10000000000014</v>
      </c>
    </row>
    <row r="106" spans="1:10" s="1" customFormat="1" ht="52.5" customHeight="1">
      <c r="A106" s="61" t="s">
        <v>506</v>
      </c>
      <c r="B106" s="61" t="s">
        <v>409</v>
      </c>
      <c r="C106" s="61" t="s">
        <v>122</v>
      </c>
      <c r="D106" s="61" t="s">
        <v>410</v>
      </c>
      <c r="E106" s="62" t="s">
        <v>163</v>
      </c>
      <c r="F106" s="63">
        <v>10</v>
      </c>
      <c r="G106" s="63">
        <v>17.91</v>
      </c>
      <c r="H106" s="63">
        <v>21.5</v>
      </c>
      <c r="I106" s="52">
        <f t="shared" si="18"/>
        <v>39.409999999999997</v>
      </c>
      <c r="J106" s="52">
        <f t="shared" si="19"/>
        <v>394.09999999999997</v>
      </c>
    </row>
    <row r="107" spans="1:10" s="1" customFormat="1" ht="22.5" customHeight="1">
      <c r="A107" s="61" t="s">
        <v>507</v>
      </c>
      <c r="B107" s="61" t="s">
        <v>411</v>
      </c>
      <c r="C107" s="61" t="s">
        <v>122</v>
      </c>
      <c r="D107" s="61" t="s">
        <v>412</v>
      </c>
      <c r="E107" s="62" t="s">
        <v>54</v>
      </c>
      <c r="F107" s="63">
        <v>36</v>
      </c>
      <c r="G107" s="63">
        <v>10.88</v>
      </c>
      <c r="H107" s="63">
        <v>20.39</v>
      </c>
      <c r="I107" s="52">
        <f t="shared" si="18"/>
        <v>31.270000000000003</v>
      </c>
      <c r="J107" s="52">
        <f t="shared" si="19"/>
        <v>1125.72</v>
      </c>
    </row>
    <row r="108" spans="1:10" s="1" customFormat="1" ht="37.5" customHeight="1">
      <c r="A108" s="61" t="s">
        <v>508</v>
      </c>
      <c r="B108" s="61" t="s">
        <v>384</v>
      </c>
      <c r="C108" s="61" t="s">
        <v>122</v>
      </c>
      <c r="D108" s="61" t="s">
        <v>385</v>
      </c>
      <c r="E108" s="62" t="s">
        <v>54</v>
      </c>
      <c r="F108" s="63">
        <v>99</v>
      </c>
      <c r="G108" s="63">
        <v>4.28</v>
      </c>
      <c r="H108" s="63">
        <v>15.05</v>
      </c>
      <c r="I108" s="52">
        <f t="shared" si="18"/>
        <v>19.330000000000002</v>
      </c>
      <c r="J108" s="52">
        <f t="shared" si="19"/>
        <v>1913.67</v>
      </c>
    </row>
    <row r="109" spans="1:10" s="1" customFormat="1" ht="37.5" customHeight="1">
      <c r="A109" s="61" t="s">
        <v>509</v>
      </c>
      <c r="B109" s="61" t="s">
        <v>413</v>
      </c>
      <c r="C109" s="61" t="s">
        <v>197</v>
      </c>
      <c r="D109" s="61" t="s">
        <v>414</v>
      </c>
      <c r="E109" s="62" t="s">
        <v>139</v>
      </c>
      <c r="F109" s="63">
        <v>2</v>
      </c>
      <c r="G109" s="63">
        <v>63.18</v>
      </c>
      <c r="H109" s="63">
        <v>684.32</v>
      </c>
      <c r="I109" s="52">
        <f t="shared" si="18"/>
        <v>747.5</v>
      </c>
      <c r="J109" s="52">
        <f t="shared" si="19"/>
        <v>1495</v>
      </c>
    </row>
    <row r="110" spans="1:10" s="1" customFormat="1" ht="22.5" customHeight="1">
      <c r="A110" s="61" t="s">
        <v>510</v>
      </c>
      <c r="B110" s="61" t="s">
        <v>374</v>
      </c>
      <c r="C110" s="61" t="s">
        <v>197</v>
      </c>
      <c r="D110" s="61" t="s">
        <v>375</v>
      </c>
      <c r="E110" s="62" t="s">
        <v>139</v>
      </c>
      <c r="F110" s="63">
        <v>3</v>
      </c>
      <c r="G110" s="63">
        <v>6.75</v>
      </c>
      <c r="H110" s="63">
        <v>25.16</v>
      </c>
      <c r="I110" s="52">
        <f t="shared" si="18"/>
        <v>31.91</v>
      </c>
      <c r="J110" s="52">
        <f t="shared" si="19"/>
        <v>95.73</v>
      </c>
    </row>
    <row r="111" spans="1:10" s="1" customFormat="1" ht="22.5" customHeight="1">
      <c r="A111" s="61" t="s">
        <v>511</v>
      </c>
      <c r="B111" s="61" t="s">
        <v>363</v>
      </c>
      <c r="C111" s="61" t="s">
        <v>207</v>
      </c>
      <c r="D111" s="61" t="s">
        <v>364</v>
      </c>
      <c r="E111" s="62" t="s">
        <v>64</v>
      </c>
      <c r="F111" s="63">
        <v>66</v>
      </c>
      <c r="G111" s="63">
        <v>23.05</v>
      </c>
      <c r="H111" s="63">
        <v>23.41</v>
      </c>
      <c r="I111" s="52">
        <f t="shared" si="18"/>
        <v>46.46</v>
      </c>
      <c r="J111" s="52">
        <f t="shared" si="19"/>
        <v>3066.36</v>
      </c>
    </row>
    <row r="112" spans="1:10" s="1" customFormat="1" ht="22.5" customHeight="1">
      <c r="A112" s="61" t="s">
        <v>512</v>
      </c>
      <c r="B112" s="61" t="s">
        <v>365</v>
      </c>
      <c r="C112" s="61" t="s">
        <v>207</v>
      </c>
      <c r="D112" s="61" t="s">
        <v>366</v>
      </c>
      <c r="E112" s="62" t="s">
        <v>64</v>
      </c>
      <c r="F112" s="63">
        <v>66</v>
      </c>
      <c r="G112" s="63">
        <v>2.2999999999999998</v>
      </c>
      <c r="H112" s="63">
        <v>10.65</v>
      </c>
      <c r="I112" s="52">
        <f t="shared" si="18"/>
        <v>12.95</v>
      </c>
      <c r="J112" s="52">
        <f t="shared" si="19"/>
        <v>854.69999999999993</v>
      </c>
    </row>
    <row r="113" spans="1:10" s="1" customFormat="1" ht="22.5" customHeight="1">
      <c r="A113" s="61" t="s">
        <v>513</v>
      </c>
      <c r="B113" s="61" t="s">
        <v>367</v>
      </c>
      <c r="C113" s="61" t="s">
        <v>207</v>
      </c>
      <c r="D113" s="61" t="s">
        <v>368</v>
      </c>
      <c r="E113" s="62" t="s">
        <v>139</v>
      </c>
      <c r="F113" s="63">
        <v>44</v>
      </c>
      <c r="G113" s="63">
        <v>11.53</v>
      </c>
      <c r="H113" s="63">
        <v>2.95</v>
      </c>
      <c r="I113" s="52">
        <f t="shared" si="18"/>
        <v>14.48</v>
      </c>
      <c r="J113" s="52">
        <f t="shared" si="19"/>
        <v>637.12</v>
      </c>
    </row>
    <row r="114" spans="1:10" s="1" customFormat="1" ht="30" customHeight="1">
      <c r="A114" s="61" t="s">
        <v>514</v>
      </c>
      <c r="B114" s="61" t="s">
        <v>372</v>
      </c>
      <c r="C114" s="61" t="s">
        <v>370</v>
      </c>
      <c r="D114" s="61" t="s">
        <v>373</v>
      </c>
      <c r="E114" s="62" t="s">
        <v>175</v>
      </c>
      <c r="F114" s="63">
        <v>5</v>
      </c>
      <c r="G114" s="63">
        <v>5</v>
      </c>
      <c r="H114" s="63">
        <v>19.12</v>
      </c>
      <c r="I114" s="52">
        <f t="shared" si="18"/>
        <v>24.12</v>
      </c>
      <c r="J114" s="52">
        <f t="shared" si="19"/>
        <v>120.60000000000001</v>
      </c>
    </row>
    <row r="115" spans="1:10" s="1" customFormat="1" ht="30" customHeight="1">
      <c r="A115" s="61" t="s">
        <v>515</v>
      </c>
      <c r="B115" s="61" t="s">
        <v>376</v>
      </c>
      <c r="C115" s="61" t="s">
        <v>370</v>
      </c>
      <c r="D115" s="61" t="s">
        <v>377</v>
      </c>
      <c r="E115" s="62" t="s">
        <v>175</v>
      </c>
      <c r="F115" s="63">
        <v>43</v>
      </c>
      <c r="G115" s="63">
        <v>4.68</v>
      </c>
      <c r="H115" s="63">
        <v>1.49</v>
      </c>
      <c r="I115" s="52">
        <f t="shared" si="18"/>
        <v>6.17</v>
      </c>
      <c r="J115" s="52">
        <f t="shared" si="19"/>
        <v>265.31</v>
      </c>
    </row>
    <row r="116" spans="1:10" s="1" customFormat="1" ht="30" customHeight="1">
      <c r="A116" s="61" t="s">
        <v>516</v>
      </c>
      <c r="B116" s="61" t="s">
        <v>378</v>
      </c>
      <c r="C116" s="61" t="s">
        <v>370</v>
      </c>
      <c r="D116" s="61" t="s">
        <v>379</v>
      </c>
      <c r="E116" s="62" t="s">
        <v>175</v>
      </c>
      <c r="F116" s="63">
        <v>1</v>
      </c>
      <c r="G116" s="63">
        <v>5</v>
      </c>
      <c r="H116" s="63">
        <v>20.7</v>
      </c>
      <c r="I116" s="52">
        <f t="shared" si="18"/>
        <v>25.7</v>
      </c>
      <c r="J116" s="52">
        <f t="shared" si="19"/>
        <v>25.7</v>
      </c>
    </row>
    <row r="117" spans="1:10" s="1" customFormat="1" ht="22.5" customHeight="1">
      <c r="A117" s="61" t="s">
        <v>517</v>
      </c>
      <c r="B117" s="61" t="s">
        <v>415</v>
      </c>
      <c r="C117" s="61" t="s">
        <v>370</v>
      </c>
      <c r="D117" s="61" t="s">
        <v>416</v>
      </c>
      <c r="E117" s="62" t="s">
        <v>175</v>
      </c>
      <c r="F117" s="63">
        <v>1</v>
      </c>
      <c r="G117" s="63">
        <v>5</v>
      </c>
      <c r="H117" s="63">
        <v>12.3</v>
      </c>
      <c r="I117" s="52">
        <f t="shared" si="18"/>
        <v>17.3</v>
      </c>
      <c r="J117" s="52">
        <f t="shared" si="19"/>
        <v>17.3</v>
      </c>
    </row>
    <row r="118" spans="1:10" s="1" customFormat="1" ht="22.5" customHeight="1">
      <c r="A118" s="61" t="s">
        <v>518</v>
      </c>
      <c r="B118" s="61" t="s">
        <v>380</v>
      </c>
      <c r="C118" s="61" t="s">
        <v>197</v>
      </c>
      <c r="D118" s="61" t="s">
        <v>381</v>
      </c>
      <c r="E118" s="62" t="s">
        <v>139</v>
      </c>
      <c r="F118" s="63">
        <v>10</v>
      </c>
      <c r="G118" s="63">
        <v>6.75</v>
      </c>
      <c r="H118" s="63">
        <v>10.33</v>
      </c>
      <c r="I118" s="52">
        <f t="shared" si="18"/>
        <v>17.079999999999998</v>
      </c>
      <c r="J118" s="52">
        <f t="shared" si="19"/>
        <v>170.79999999999998</v>
      </c>
    </row>
    <row r="119" spans="1:10" s="1" customFormat="1" ht="22.5" customHeight="1">
      <c r="A119" s="61" t="s">
        <v>519</v>
      </c>
      <c r="B119" s="61" t="s">
        <v>417</v>
      </c>
      <c r="C119" s="61" t="s">
        <v>197</v>
      </c>
      <c r="D119" s="61" t="s">
        <v>418</v>
      </c>
      <c r="E119" s="62" t="s">
        <v>139</v>
      </c>
      <c r="F119" s="63">
        <v>22</v>
      </c>
      <c r="G119" s="63">
        <v>6.3</v>
      </c>
      <c r="H119" s="63">
        <v>36.4</v>
      </c>
      <c r="I119" s="52">
        <f t="shared" si="18"/>
        <v>42.699999999999996</v>
      </c>
      <c r="J119" s="52">
        <f t="shared" si="19"/>
        <v>939.39999999999986</v>
      </c>
    </row>
    <row r="120" spans="1:10" s="1" customFormat="1" ht="15" customHeight="1">
      <c r="A120" s="59" t="s">
        <v>438</v>
      </c>
      <c r="B120" s="59"/>
      <c r="C120" s="59"/>
      <c r="D120" s="59" t="s">
        <v>419</v>
      </c>
      <c r="E120" s="59"/>
      <c r="F120" s="60"/>
      <c r="G120" s="60"/>
      <c r="H120" s="60"/>
      <c r="I120" s="60"/>
      <c r="J120" s="60">
        <f>SUM(J121:J128)</f>
        <v>10417.82</v>
      </c>
    </row>
    <row r="121" spans="1:10" s="1" customFormat="1" ht="22.5" customHeight="1">
      <c r="A121" s="61" t="s">
        <v>520</v>
      </c>
      <c r="B121" s="61" t="s">
        <v>420</v>
      </c>
      <c r="C121" s="61" t="s">
        <v>122</v>
      </c>
      <c r="D121" s="61" t="s">
        <v>421</v>
      </c>
      <c r="E121" s="62" t="s">
        <v>163</v>
      </c>
      <c r="F121" s="63">
        <v>10</v>
      </c>
      <c r="G121" s="63">
        <v>13.3</v>
      </c>
      <c r="H121" s="63">
        <v>49.37</v>
      </c>
      <c r="I121" s="52">
        <f t="shared" ref="I121:I128" si="20">G121+H121</f>
        <v>62.67</v>
      </c>
      <c r="J121" s="52">
        <f t="shared" ref="J121:J128" si="21">F121*I121</f>
        <v>626.70000000000005</v>
      </c>
    </row>
    <row r="122" spans="1:10" s="1" customFormat="1" ht="22.5" customHeight="1">
      <c r="A122" s="61" t="s">
        <v>521</v>
      </c>
      <c r="B122" s="61" t="s">
        <v>422</v>
      </c>
      <c r="C122" s="61" t="s">
        <v>122</v>
      </c>
      <c r="D122" s="61" t="s">
        <v>423</v>
      </c>
      <c r="E122" s="62" t="s">
        <v>54</v>
      </c>
      <c r="F122" s="63">
        <v>136</v>
      </c>
      <c r="G122" s="63">
        <v>1.1100000000000001</v>
      </c>
      <c r="H122" s="63">
        <v>32.909999999999997</v>
      </c>
      <c r="I122" s="52">
        <f t="shared" si="20"/>
        <v>34.019999999999996</v>
      </c>
      <c r="J122" s="52">
        <f t="shared" si="21"/>
        <v>4626.7199999999993</v>
      </c>
    </row>
    <row r="123" spans="1:10" s="1" customFormat="1" ht="22.5" customHeight="1">
      <c r="A123" s="61" t="s">
        <v>522</v>
      </c>
      <c r="B123" s="61" t="s">
        <v>424</v>
      </c>
      <c r="C123" s="61" t="s">
        <v>42</v>
      </c>
      <c r="D123" s="61" t="s">
        <v>425</v>
      </c>
      <c r="E123" s="62" t="s">
        <v>54</v>
      </c>
      <c r="F123" s="63">
        <v>83</v>
      </c>
      <c r="G123" s="63">
        <v>1.1100000000000001</v>
      </c>
      <c r="H123" s="63">
        <v>23.71</v>
      </c>
      <c r="I123" s="52">
        <f t="shared" si="20"/>
        <v>24.82</v>
      </c>
      <c r="J123" s="52">
        <f t="shared" si="21"/>
        <v>2060.06</v>
      </c>
    </row>
    <row r="124" spans="1:10" s="1" customFormat="1" ht="22.5" customHeight="1">
      <c r="A124" s="61" t="s">
        <v>523</v>
      </c>
      <c r="B124" s="61" t="s">
        <v>426</v>
      </c>
      <c r="C124" s="61" t="s">
        <v>122</v>
      </c>
      <c r="D124" s="61" t="s">
        <v>427</v>
      </c>
      <c r="E124" s="62" t="s">
        <v>163</v>
      </c>
      <c r="F124" s="63">
        <v>17</v>
      </c>
      <c r="G124" s="63">
        <v>16.63</v>
      </c>
      <c r="H124" s="63">
        <v>16.690000000000001</v>
      </c>
      <c r="I124" s="52">
        <f t="shared" si="20"/>
        <v>33.32</v>
      </c>
      <c r="J124" s="52">
        <f t="shared" si="21"/>
        <v>566.44000000000005</v>
      </c>
    </row>
    <row r="125" spans="1:10" s="1" customFormat="1" ht="22.5" customHeight="1">
      <c r="A125" s="61" t="s">
        <v>524</v>
      </c>
      <c r="B125" s="61" t="s">
        <v>428</v>
      </c>
      <c r="C125" s="61" t="s">
        <v>429</v>
      </c>
      <c r="D125" s="61" t="s">
        <v>430</v>
      </c>
      <c r="E125" s="62" t="s">
        <v>163</v>
      </c>
      <c r="F125" s="63">
        <v>55</v>
      </c>
      <c r="G125" s="63">
        <v>8.58</v>
      </c>
      <c r="H125" s="63">
        <v>21.14</v>
      </c>
      <c r="I125" s="52">
        <f t="shared" si="20"/>
        <v>29.72</v>
      </c>
      <c r="J125" s="52">
        <f t="shared" si="21"/>
        <v>1634.6</v>
      </c>
    </row>
    <row r="126" spans="1:10" s="1" customFormat="1" ht="22.5" customHeight="1">
      <c r="A126" s="61" t="s">
        <v>525</v>
      </c>
      <c r="B126" s="61" t="s">
        <v>431</v>
      </c>
      <c r="C126" s="61" t="s">
        <v>429</v>
      </c>
      <c r="D126" s="61" t="s">
        <v>432</v>
      </c>
      <c r="E126" s="62" t="s">
        <v>163</v>
      </c>
      <c r="F126" s="63">
        <v>10</v>
      </c>
      <c r="G126" s="63">
        <v>1.03</v>
      </c>
      <c r="H126" s="63">
        <v>10.72</v>
      </c>
      <c r="I126" s="52">
        <f t="shared" si="20"/>
        <v>11.75</v>
      </c>
      <c r="J126" s="52">
        <f t="shared" si="21"/>
        <v>117.5</v>
      </c>
    </row>
    <row r="127" spans="1:10" s="1" customFormat="1" ht="22.5" customHeight="1">
      <c r="A127" s="61" t="s">
        <v>526</v>
      </c>
      <c r="B127" s="61" t="s">
        <v>433</v>
      </c>
      <c r="C127" s="61" t="s">
        <v>122</v>
      </c>
      <c r="D127" s="61" t="s">
        <v>434</v>
      </c>
      <c r="E127" s="62" t="s">
        <v>54</v>
      </c>
      <c r="F127" s="63">
        <v>30</v>
      </c>
      <c r="G127" s="63">
        <v>6.45</v>
      </c>
      <c r="H127" s="63">
        <v>7.15</v>
      </c>
      <c r="I127" s="52">
        <f t="shared" si="20"/>
        <v>13.600000000000001</v>
      </c>
      <c r="J127" s="52">
        <f t="shared" si="21"/>
        <v>408.00000000000006</v>
      </c>
    </row>
    <row r="128" spans="1:10" s="1" customFormat="1" ht="22.5" customHeight="1">
      <c r="A128" s="61" t="s">
        <v>527</v>
      </c>
      <c r="B128" s="61" t="s">
        <v>435</v>
      </c>
      <c r="C128" s="61" t="s">
        <v>122</v>
      </c>
      <c r="D128" s="61" t="s">
        <v>436</v>
      </c>
      <c r="E128" s="62" t="s">
        <v>163</v>
      </c>
      <c r="F128" s="63">
        <v>10</v>
      </c>
      <c r="G128" s="63">
        <v>16.2</v>
      </c>
      <c r="H128" s="63">
        <v>21.58</v>
      </c>
      <c r="I128" s="52">
        <f t="shared" si="20"/>
        <v>37.78</v>
      </c>
      <c r="J128" s="52">
        <f t="shared" si="21"/>
        <v>377.8</v>
      </c>
    </row>
    <row r="129" spans="1:10" s="1" customFormat="1" ht="15.75" customHeight="1">
      <c r="A129" s="64">
        <v>9</v>
      </c>
      <c r="B129" s="48"/>
      <c r="C129" s="48"/>
      <c r="D129" s="48" t="s">
        <v>173</v>
      </c>
      <c r="E129" s="48"/>
      <c r="F129" s="49"/>
      <c r="G129" s="49"/>
      <c r="H129" s="49"/>
      <c r="I129" s="49"/>
      <c r="J129" s="49">
        <f>J130+J137+J145+J147+J150</f>
        <v>36239.674999999996</v>
      </c>
    </row>
    <row r="130" spans="1:10" s="1" customFormat="1" ht="15.75" customHeight="1">
      <c r="A130" s="59" t="s">
        <v>439</v>
      </c>
      <c r="B130" s="59"/>
      <c r="C130" s="59"/>
      <c r="D130" s="59" t="s">
        <v>223</v>
      </c>
      <c r="E130" s="59"/>
      <c r="F130" s="60"/>
      <c r="G130" s="60"/>
      <c r="H130" s="60"/>
      <c r="I130" s="60"/>
      <c r="J130" s="60">
        <f>SUM(J131:J136)</f>
        <v>5728.68</v>
      </c>
    </row>
    <row r="131" spans="1:10" s="1" customFormat="1" ht="30" customHeight="1">
      <c r="A131" s="50" t="s">
        <v>528</v>
      </c>
      <c r="B131" s="50" t="s">
        <v>2</v>
      </c>
      <c r="C131" s="50" t="s">
        <v>122</v>
      </c>
      <c r="D131" s="50" t="s">
        <v>188</v>
      </c>
      <c r="E131" s="51" t="s">
        <v>54</v>
      </c>
      <c r="F131" s="52">
        <v>100</v>
      </c>
      <c r="G131" s="52">
        <v>19.649999999999999</v>
      </c>
      <c r="H131" s="52">
        <v>15.14</v>
      </c>
      <c r="I131" s="52">
        <f t="shared" ref="I131:I136" si="22">G131+H131</f>
        <v>34.79</v>
      </c>
      <c r="J131" s="52">
        <f t="shared" ref="J131:J136" si="23">F131*I131</f>
        <v>3479</v>
      </c>
    </row>
    <row r="132" spans="1:10" s="1" customFormat="1" ht="22.5" customHeight="1">
      <c r="A132" s="50" t="s">
        <v>529</v>
      </c>
      <c r="B132" s="50" t="s">
        <v>4</v>
      </c>
      <c r="C132" s="50" t="s">
        <v>122</v>
      </c>
      <c r="D132" s="50" t="s">
        <v>153</v>
      </c>
      <c r="E132" s="51" t="s">
        <v>54</v>
      </c>
      <c r="F132" s="52">
        <v>10</v>
      </c>
      <c r="G132" s="52">
        <v>7.4</v>
      </c>
      <c r="H132" s="52">
        <v>15.29</v>
      </c>
      <c r="I132" s="52">
        <f t="shared" si="22"/>
        <v>22.689999999999998</v>
      </c>
      <c r="J132" s="52">
        <f t="shared" si="23"/>
        <v>226.89999999999998</v>
      </c>
    </row>
    <row r="133" spans="1:10" s="1" customFormat="1" ht="22.5" customHeight="1">
      <c r="A133" s="50" t="s">
        <v>530</v>
      </c>
      <c r="B133" s="50" t="s">
        <v>194</v>
      </c>
      <c r="C133" s="50" t="s">
        <v>122</v>
      </c>
      <c r="D133" s="50" t="s">
        <v>160</v>
      </c>
      <c r="E133" s="51" t="s">
        <v>163</v>
      </c>
      <c r="F133" s="52">
        <v>4</v>
      </c>
      <c r="G133" s="52">
        <v>7.69</v>
      </c>
      <c r="H133" s="52">
        <v>116.35</v>
      </c>
      <c r="I133" s="52">
        <f t="shared" si="22"/>
        <v>124.03999999999999</v>
      </c>
      <c r="J133" s="52">
        <f t="shared" si="23"/>
        <v>496.15999999999997</v>
      </c>
    </row>
    <row r="134" spans="1:10" s="1" customFormat="1" ht="22.5" customHeight="1">
      <c r="A134" s="50" t="s">
        <v>531</v>
      </c>
      <c r="B134" s="50" t="s">
        <v>193</v>
      </c>
      <c r="C134" s="50" t="s">
        <v>122</v>
      </c>
      <c r="D134" s="50" t="s">
        <v>263</v>
      </c>
      <c r="E134" s="51" t="s">
        <v>163</v>
      </c>
      <c r="F134" s="52">
        <v>1</v>
      </c>
      <c r="G134" s="52">
        <v>7.69</v>
      </c>
      <c r="H134" s="52">
        <v>103.44</v>
      </c>
      <c r="I134" s="52">
        <f t="shared" si="22"/>
        <v>111.13</v>
      </c>
      <c r="J134" s="52">
        <f t="shared" si="23"/>
        <v>111.13</v>
      </c>
    </row>
    <row r="135" spans="1:10" s="1" customFormat="1" ht="37.5" customHeight="1">
      <c r="A135" s="50" t="s">
        <v>532</v>
      </c>
      <c r="B135" s="50" t="s">
        <v>49</v>
      </c>
      <c r="C135" s="50" t="s">
        <v>122</v>
      </c>
      <c r="D135" s="50" t="s">
        <v>93</v>
      </c>
      <c r="E135" s="51" t="s">
        <v>163</v>
      </c>
      <c r="F135" s="52">
        <v>1</v>
      </c>
      <c r="G135" s="52">
        <v>22.43</v>
      </c>
      <c r="H135" s="52">
        <v>210</v>
      </c>
      <c r="I135" s="52">
        <f t="shared" si="22"/>
        <v>232.43</v>
      </c>
      <c r="J135" s="52">
        <f t="shared" si="23"/>
        <v>232.43</v>
      </c>
    </row>
    <row r="136" spans="1:10">
      <c r="A136" s="50" t="s">
        <v>533</v>
      </c>
      <c r="B136" s="50" t="s">
        <v>112</v>
      </c>
      <c r="C136" s="50" t="s">
        <v>42</v>
      </c>
      <c r="D136" s="50" t="s">
        <v>315</v>
      </c>
      <c r="E136" s="51" t="s">
        <v>163</v>
      </c>
      <c r="F136" s="52">
        <v>1</v>
      </c>
      <c r="G136" s="52">
        <v>218.99</v>
      </c>
      <c r="H136" s="52">
        <v>964.07</v>
      </c>
      <c r="I136" s="52">
        <f t="shared" si="22"/>
        <v>1183.06</v>
      </c>
      <c r="J136" s="52">
        <f t="shared" si="23"/>
        <v>1183.06</v>
      </c>
    </row>
    <row r="137" spans="1:10">
      <c r="A137" s="59" t="s">
        <v>440</v>
      </c>
      <c r="B137" s="59"/>
      <c r="C137" s="59"/>
      <c r="D137" s="59" t="s">
        <v>177</v>
      </c>
      <c r="E137" s="59"/>
      <c r="F137" s="60"/>
      <c r="G137" s="60"/>
      <c r="H137" s="60"/>
      <c r="I137" s="60"/>
      <c r="J137" s="60">
        <f>SUM(J138:J144)</f>
        <v>4882.5499999999993</v>
      </c>
    </row>
    <row r="138" spans="1:10" ht="33.75">
      <c r="A138" s="50" t="s">
        <v>534</v>
      </c>
      <c r="B138" s="50" t="s">
        <v>24</v>
      </c>
      <c r="C138" s="50" t="s">
        <v>122</v>
      </c>
      <c r="D138" s="50" t="s">
        <v>249</v>
      </c>
      <c r="E138" s="51" t="s">
        <v>54</v>
      </c>
      <c r="F138" s="52">
        <v>5</v>
      </c>
      <c r="G138" s="52">
        <v>25.51</v>
      </c>
      <c r="H138" s="52">
        <v>20.18</v>
      </c>
      <c r="I138" s="52">
        <f t="shared" ref="I138:I144" si="24">G138+H138</f>
        <v>45.69</v>
      </c>
      <c r="J138" s="52">
        <f t="shared" ref="J138:J144" si="25">F138*I138</f>
        <v>228.45</v>
      </c>
    </row>
    <row r="139" spans="1:10" ht="33.75">
      <c r="A139" s="50" t="s">
        <v>535</v>
      </c>
      <c r="B139" s="50" t="s">
        <v>26</v>
      </c>
      <c r="C139" s="50" t="s">
        <v>122</v>
      </c>
      <c r="D139" s="50" t="s">
        <v>258</v>
      </c>
      <c r="E139" s="51" t="s">
        <v>54</v>
      </c>
      <c r="F139" s="52">
        <v>12</v>
      </c>
      <c r="G139" s="52">
        <v>31.58</v>
      </c>
      <c r="H139" s="52">
        <v>35.72</v>
      </c>
      <c r="I139" s="52">
        <f t="shared" si="24"/>
        <v>67.3</v>
      </c>
      <c r="J139" s="52">
        <f t="shared" si="25"/>
        <v>807.59999999999991</v>
      </c>
    </row>
    <row r="140" spans="1:10" ht="75" customHeight="1">
      <c r="A140" s="50" t="s">
        <v>536</v>
      </c>
      <c r="B140" s="50" t="s">
        <v>28</v>
      </c>
      <c r="C140" s="50" t="s">
        <v>122</v>
      </c>
      <c r="D140" s="50" t="s">
        <v>242</v>
      </c>
      <c r="E140" s="51" t="s">
        <v>54</v>
      </c>
      <c r="F140" s="52">
        <v>15</v>
      </c>
      <c r="G140" s="52">
        <v>9.57</v>
      </c>
      <c r="H140" s="52">
        <v>20.86</v>
      </c>
      <c r="I140" s="52">
        <f t="shared" si="24"/>
        <v>30.43</v>
      </c>
      <c r="J140" s="52">
        <f t="shared" si="25"/>
        <v>456.45</v>
      </c>
    </row>
    <row r="141" spans="1:10" ht="39.950000000000003" customHeight="1">
      <c r="A141" s="50" t="s">
        <v>537</v>
      </c>
      <c r="B141" s="50" t="s">
        <v>29</v>
      </c>
      <c r="C141" s="50" t="s">
        <v>122</v>
      </c>
      <c r="D141" s="50" t="s">
        <v>149</v>
      </c>
      <c r="E141" s="51" t="s">
        <v>54</v>
      </c>
      <c r="F141" s="52">
        <v>35</v>
      </c>
      <c r="G141" s="52">
        <v>18.5</v>
      </c>
      <c r="H141" s="52">
        <v>33.69</v>
      </c>
      <c r="I141" s="52">
        <f t="shared" si="24"/>
        <v>52.19</v>
      </c>
      <c r="J141" s="52">
        <f t="shared" si="25"/>
        <v>1826.6499999999999</v>
      </c>
    </row>
    <row r="142" spans="1:10">
      <c r="A142" s="50" t="s">
        <v>538</v>
      </c>
      <c r="B142" s="50" t="s">
        <v>66</v>
      </c>
      <c r="C142" s="50" t="s">
        <v>122</v>
      </c>
      <c r="D142" s="50" t="s">
        <v>239</v>
      </c>
      <c r="E142" s="51" t="s">
        <v>163</v>
      </c>
      <c r="F142" s="52">
        <v>3</v>
      </c>
      <c r="G142" s="52">
        <v>204.16</v>
      </c>
      <c r="H142" s="52">
        <v>215.34</v>
      </c>
      <c r="I142" s="52">
        <f t="shared" si="24"/>
        <v>419.5</v>
      </c>
      <c r="J142" s="52">
        <f t="shared" si="25"/>
        <v>1258.5</v>
      </c>
    </row>
    <row r="143" spans="1:10" ht="33.75">
      <c r="A143" s="50" t="s">
        <v>539</v>
      </c>
      <c r="B143" s="50" t="s">
        <v>137</v>
      </c>
      <c r="C143" s="50" t="s">
        <v>42</v>
      </c>
      <c r="D143" s="50" t="s">
        <v>78</v>
      </c>
      <c r="E143" s="51" t="s">
        <v>163</v>
      </c>
      <c r="F143" s="52">
        <v>4</v>
      </c>
      <c r="G143" s="52">
        <v>10.8</v>
      </c>
      <c r="H143" s="52">
        <v>38.78</v>
      </c>
      <c r="I143" s="52">
        <f t="shared" si="24"/>
        <v>49.58</v>
      </c>
      <c r="J143" s="52">
        <f t="shared" si="25"/>
        <v>198.32</v>
      </c>
    </row>
    <row r="144" spans="1:10" ht="33.75">
      <c r="A144" s="50" t="s">
        <v>540</v>
      </c>
      <c r="B144" s="50" t="s">
        <v>111</v>
      </c>
      <c r="C144" s="50" t="s">
        <v>42</v>
      </c>
      <c r="D144" s="50" t="s">
        <v>72</v>
      </c>
      <c r="E144" s="51" t="s">
        <v>163</v>
      </c>
      <c r="F144" s="52">
        <v>1</v>
      </c>
      <c r="G144" s="52">
        <v>10.8</v>
      </c>
      <c r="H144" s="52">
        <v>95.78</v>
      </c>
      <c r="I144" s="52">
        <f t="shared" si="24"/>
        <v>106.58</v>
      </c>
      <c r="J144" s="52">
        <f t="shared" si="25"/>
        <v>106.58</v>
      </c>
    </row>
    <row r="145" spans="1:10">
      <c r="A145" s="59" t="s">
        <v>542</v>
      </c>
      <c r="B145" s="59"/>
      <c r="C145" s="59"/>
      <c r="D145" s="59" t="s">
        <v>179</v>
      </c>
      <c r="E145" s="59"/>
      <c r="F145" s="60"/>
      <c r="G145" s="60"/>
      <c r="H145" s="60"/>
      <c r="I145" s="60"/>
      <c r="J145" s="60">
        <f>J146</f>
        <v>14215.050000000001</v>
      </c>
    </row>
    <row r="146" spans="1:10" ht="45">
      <c r="A146" s="50" t="s">
        <v>578</v>
      </c>
      <c r="B146" s="50" t="s">
        <v>178</v>
      </c>
      <c r="C146" s="50" t="s">
        <v>42</v>
      </c>
      <c r="D146" s="50" t="s">
        <v>19</v>
      </c>
      <c r="E146" s="51" t="s">
        <v>289</v>
      </c>
      <c r="F146" s="52">
        <v>1</v>
      </c>
      <c r="G146" s="52">
        <v>724.78</v>
      </c>
      <c r="H146" s="52">
        <v>13490.27</v>
      </c>
      <c r="I146" s="52">
        <f t="shared" ref="I146" si="26">G146+H146</f>
        <v>14215.050000000001</v>
      </c>
      <c r="J146" s="52">
        <f t="shared" ref="J146" si="27">F146*I146</f>
        <v>14215.050000000001</v>
      </c>
    </row>
    <row r="147" spans="1:10">
      <c r="A147" s="59" t="s">
        <v>543</v>
      </c>
      <c r="B147" s="59"/>
      <c r="C147" s="59"/>
      <c r="D147" s="59" t="s">
        <v>124</v>
      </c>
      <c r="E147" s="59"/>
      <c r="F147" s="60"/>
      <c r="G147" s="60"/>
      <c r="H147" s="60"/>
      <c r="I147" s="60"/>
      <c r="J147" s="60">
        <f>J148+J149</f>
        <v>3858.03</v>
      </c>
    </row>
    <row r="148" spans="1:10" ht="33.75">
      <c r="A148" s="50" t="s">
        <v>579</v>
      </c>
      <c r="B148" s="50" t="s">
        <v>22</v>
      </c>
      <c r="C148" s="50" t="s">
        <v>122</v>
      </c>
      <c r="D148" s="50" t="s">
        <v>307</v>
      </c>
      <c r="E148" s="51" t="s">
        <v>54</v>
      </c>
      <c r="F148" s="52">
        <v>60</v>
      </c>
      <c r="G148" s="52">
        <v>5.55</v>
      </c>
      <c r="H148" s="52">
        <v>49.38</v>
      </c>
      <c r="I148" s="52">
        <f t="shared" ref="I148:I149" si="28">G148+H148</f>
        <v>54.93</v>
      </c>
      <c r="J148" s="52">
        <f t="shared" ref="J148:J149" si="29">F148*I148</f>
        <v>3295.8</v>
      </c>
    </row>
    <row r="149" spans="1:10">
      <c r="A149" s="50" t="s">
        <v>580</v>
      </c>
      <c r="B149" s="50" t="s">
        <v>63</v>
      </c>
      <c r="C149" s="50" t="s">
        <v>122</v>
      </c>
      <c r="D149" s="50" t="s">
        <v>252</v>
      </c>
      <c r="E149" s="51" t="s">
        <v>163</v>
      </c>
      <c r="F149" s="52">
        <v>3</v>
      </c>
      <c r="G149" s="52">
        <v>90.15</v>
      </c>
      <c r="H149" s="52">
        <v>97.26</v>
      </c>
      <c r="I149" s="52">
        <f t="shared" ref="I149" si="30">G149+H149</f>
        <v>187.41000000000003</v>
      </c>
      <c r="J149" s="52">
        <f t="shared" ref="J149" si="31">F149*I149</f>
        <v>562.23</v>
      </c>
    </row>
    <row r="150" spans="1:10">
      <c r="A150" s="59" t="s">
        <v>544</v>
      </c>
      <c r="B150" s="59"/>
      <c r="C150" s="59"/>
      <c r="D150" s="59" t="s">
        <v>69</v>
      </c>
      <c r="E150" s="59"/>
      <c r="F150" s="60"/>
      <c r="G150" s="60"/>
      <c r="H150" s="60"/>
      <c r="I150" s="60"/>
      <c r="J150" s="60">
        <f>SUM(J151:J162)</f>
        <v>7555.3649999999998</v>
      </c>
    </row>
    <row r="151" spans="1:10" ht="33.75">
      <c r="A151" s="50" t="s">
        <v>566</v>
      </c>
      <c r="B151" s="50" t="s">
        <v>143</v>
      </c>
      <c r="C151" s="50" t="s">
        <v>122</v>
      </c>
      <c r="D151" s="50" t="s">
        <v>183</v>
      </c>
      <c r="E151" s="51" t="s">
        <v>163</v>
      </c>
      <c r="F151" s="52">
        <v>2</v>
      </c>
      <c r="G151" s="52">
        <v>18.72</v>
      </c>
      <c r="H151" s="52">
        <v>818.97</v>
      </c>
      <c r="I151" s="52">
        <f t="shared" ref="I151:I159" si="32">G151+H151</f>
        <v>837.69</v>
      </c>
      <c r="J151" s="52">
        <f t="shared" ref="J151:J159" si="33">F151*I151</f>
        <v>1675.38</v>
      </c>
    </row>
    <row r="152" spans="1:10" ht="22.5">
      <c r="A152" s="50" t="s">
        <v>567</v>
      </c>
      <c r="B152" s="50" t="s">
        <v>56</v>
      </c>
      <c r="C152" s="50" t="s">
        <v>42</v>
      </c>
      <c r="D152" s="50" t="s">
        <v>76</v>
      </c>
      <c r="E152" s="51" t="s">
        <v>97</v>
      </c>
      <c r="F152" s="52">
        <v>1.5</v>
      </c>
      <c r="G152" s="52">
        <v>32.21</v>
      </c>
      <c r="H152" s="52">
        <v>130.24</v>
      </c>
      <c r="I152" s="52">
        <f t="shared" si="32"/>
        <v>162.45000000000002</v>
      </c>
      <c r="J152" s="52">
        <f t="shared" si="33"/>
        <v>243.67500000000001</v>
      </c>
    </row>
    <row r="153" spans="1:10" ht="22.5">
      <c r="A153" s="50" t="s">
        <v>568</v>
      </c>
      <c r="B153" s="50" t="s">
        <v>58</v>
      </c>
      <c r="C153" s="50" t="s">
        <v>42</v>
      </c>
      <c r="D153" s="50" t="s">
        <v>246</v>
      </c>
      <c r="E153" s="51" t="s">
        <v>97</v>
      </c>
      <c r="F153" s="52">
        <v>1.5</v>
      </c>
      <c r="G153" s="52">
        <v>53.88</v>
      </c>
      <c r="H153" s="52">
        <v>651.4</v>
      </c>
      <c r="I153" s="52">
        <f t="shared" si="32"/>
        <v>705.28</v>
      </c>
      <c r="J153" s="52">
        <f t="shared" si="33"/>
        <v>1057.92</v>
      </c>
    </row>
    <row r="154" spans="1:10" ht="45">
      <c r="A154" s="50" t="s">
        <v>569</v>
      </c>
      <c r="B154" s="50" t="s">
        <v>142</v>
      </c>
      <c r="C154" s="50" t="s">
        <v>122</v>
      </c>
      <c r="D154" s="50" t="s">
        <v>156</v>
      </c>
      <c r="E154" s="51" t="s">
        <v>163</v>
      </c>
      <c r="F154" s="52">
        <v>2</v>
      </c>
      <c r="G154" s="52">
        <v>47.27</v>
      </c>
      <c r="H154" s="52">
        <v>696.61</v>
      </c>
      <c r="I154" s="52">
        <f t="shared" si="32"/>
        <v>743.88</v>
      </c>
      <c r="J154" s="52">
        <f t="shared" si="33"/>
        <v>1487.76</v>
      </c>
    </row>
    <row r="155" spans="1:10" ht="33.75">
      <c r="A155" s="50" t="s">
        <v>570</v>
      </c>
      <c r="B155" s="50" t="s">
        <v>135</v>
      </c>
      <c r="C155" s="50" t="s">
        <v>122</v>
      </c>
      <c r="D155" s="50" t="s">
        <v>6</v>
      </c>
      <c r="E155" s="51" t="s">
        <v>163</v>
      </c>
      <c r="F155" s="52">
        <v>1</v>
      </c>
      <c r="G155" s="52">
        <v>21.35</v>
      </c>
      <c r="H155" s="52">
        <v>397.14</v>
      </c>
      <c r="I155" s="52">
        <f t="shared" si="32"/>
        <v>418.49</v>
      </c>
      <c r="J155" s="52">
        <f t="shared" si="33"/>
        <v>418.49</v>
      </c>
    </row>
    <row r="156" spans="1:10" ht="22.5">
      <c r="A156" s="50" t="s">
        <v>571</v>
      </c>
      <c r="B156" s="50" t="s">
        <v>123</v>
      </c>
      <c r="C156" s="50" t="s">
        <v>122</v>
      </c>
      <c r="D156" s="50" t="s">
        <v>247</v>
      </c>
      <c r="E156" s="51" t="s">
        <v>163</v>
      </c>
      <c r="F156" s="52">
        <v>3</v>
      </c>
      <c r="G156" s="52">
        <v>3.14</v>
      </c>
      <c r="H156" s="52">
        <v>57.74</v>
      </c>
      <c r="I156" s="52">
        <f t="shared" si="32"/>
        <v>60.88</v>
      </c>
      <c r="J156" s="52">
        <f t="shared" si="33"/>
        <v>182.64000000000001</v>
      </c>
    </row>
    <row r="157" spans="1:10">
      <c r="A157" s="50" t="s">
        <v>572</v>
      </c>
      <c r="B157" s="50" t="s">
        <v>53</v>
      </c>
      <c r="C157" s="50" t="s">
        <v>42</v>
      </c>
      <c r="D157" s="50" t="s">
        <v>262</v>
      </c>
      <c r="E157" s="51" t="s">
        <v>87</v>
      </c>
      <c r="F157" s="52">
        <v>2</v>
      </c>
      <c r="G157" s="52">
        <v>29.25</v>
      </c>
      <c r="H157" s="52">
        <v>259.10000000000002</v>
      </c>
      <c r="I157" s="52">
        <f t="shared" si="32"/>
        <v>288.35000000000002</v>
      </c>
      <c r="J157" s="52">
        <f t="shared" si="33"/>
        <v>576.70000000000005</v>
      </c>
    </row>
    <row r="158" spans="1:10" ht="22.5">
      <c r="A158" s="50" t="s">
        <v>573</v>
      </c>
      <c r="B158" s="50" t="s">
        <v>84</v>
      </c>
      <c r="C158" s="50" t="s">
        <v>122</v>
      </c>
      <c r="D158" s="50" t="s">
        <v>147</v>
      </c>
      <c r="E158" s="51" t="s">
        <v>163</v>
      </c>
      <c r="F158" s="52">
        <v>2</v>
      </c>
      <c r="G158" s="52">
        <v>2.95</v>
      </c>
      <c r="H158" s="52">
        <v>50.99</v>
      </c>
      <c r="I158" s="52">
        <f t="shared" si="32"/>
        <v>53.940000000000005</v>
      </c>
      <c r="J158" s="52">
        <f t="shared" si="33"/>
        <v>107.88000000000001</v>
      </c>
    </row>
    <row r="159" spans="1:10" ht="22.5">
      <c r="A159" s="50" t="s">
        <v>574</v>
      </c>
      <c r="B159" s="50" t="s">
        <v>86</v>
      </c>
      <c r="C159" s="50" t="s">
        <v>122</v>
      </c>
      <c r="D159" s="50" t="s">
        <v>9</v>
      </c>
      <c r="E159" s="51" t="s">
        <v>163</v>
      </c>
      <c r="F159" s="52">
        <v>2</v>
      </c>
      <c r="G159" s="52">
        <v>5.91</v>
      </c>
      <c r="H159" s="52">
        <v>39.07</v>
      </c>
      <c r="I159" s="52">
        <f t="shared" si="32"/>
        <v>44.980000000000004</v>
      </c>
      <c r="J159" s="52">
        <f t="shared" si="33"/>
        <v>89.960000000000008</v>
      </c>
    </row>
    <row r="160" spans="1:10">
      <c r="A160" s="53" t="s">
        <v>575</v>
      </c>
      <c r="B160" s="53" t="s">
        <v>226</v>
      </c>
      <c r="C160" s="53" t="s">
        <v>122</v>
      </c>
      <c r="D160" s="53" t="s">
        <v>185</v>
      </c>
      <c r="E160" s="54" t="s">
        <v>163</v>
      </c>
      <c r="F160" s="55">
        <v>2</v>
      </c>
      <c r="G160" s="55">
        <v>2</v>
      </c>
      <c r="H160" s="55">
        <v>38.909999999999997</v>
      </c>
      <c r="I160" s="55">
        <f t="shared" ref="I151:I162" si="34">G160+H160</f>
        <v>40.909999999999997</v>
      </c>
      <c r="J160" s="55">
        <f t="shared" ref="J151:J162" si="35">F160*I160</f>
        <v>81.819999999999993</v>
      </c>
    </row>
    <row r="161" spans="1:10">
      <c r="A161" s="50" t="s">
        <v>576</v>
      </c>
      <c r="B161" s="50" t="s">
        <v>52</v>
      </c>
      <c r="C161" s="50" t="s">
        <v>42</v>
      </c>
      <c r="D161" s="50" t="s">
        <v>164</v>
      </c>
      <c r="E161" s="51" t="s">
        <v>289</v>
      </c>
      <c r="F161" s="52">
        <v>2</v>
      </c>
      <c r="G161" s="52">
        <v>84.12</v>
      </c>
      <c r="H161" s="52">
        <v>628.16</v>
      </c>
      <c r="I161" s="52">
        <f t="shared" si="34"/>
        <v>712.28</v>
      </c>
      <c r="J161" s="52">
        <f t="shared" si="35"/>
        <v>1424.56</v>
      </c>
    </row>
    <row r="162" spans="1:10">
      <c r="A162" s="50" t="s">
        <v>577</v>
      </c>
      <c r="B162" s="50" t="s">
        <v>281</v>
      </c>
      <c r="C162" s="50" t="s">
        <v>197</v>
      </c>
      <c r="D162" s="50" t="s">
        <v>77</v>
      </c>
      <c r="E162" s="51" t="s">
        <v>139</v>
      </c>
      <c r="F162" s="52">
        <v>2</v>
      </c>
      <c r="G162" s="52">
        <v>9.94</v>
      </c>
      <c r="H162" s="52">
        <v>94.35</v>
      </c>
      <c r="I162" s="52">
        <f t="shared" si="34"/>
        <v>104.28999999999999</v>
      </c>
      <c r="J162" s="52">
        <f t="shared" si="35"/>
        <v>208.57999999999998</v>
      </c>
    </row>
    <row r="163" spans="1:10">
      <c r="A163" s="64">
        <v>10</v>
      </c>
      <c r="B163" s="48"/>
      <c r="C163" s="48"/>
      <c r="D163" s="48" t="s">
        <v>313</v>
      </c>
      <c r="E163" s="48"/>
      <c r="F163" s="49"/>
      <c r="G163" s="49"/>
      <c r="H163" s="49"/>
      <c r="I163" s="49"/>
      <c r="J163" s="49">
        <f>J164+J165</f>
        <v>913.5</v>
      </c>
    </row>
    <row r="164" spans="1:10" ht="22.5">
      <c r="A164" s="50" t="s">
        <v>564</v>
      </c>
      <c r="B164" s="50" t="s">
        <v>204</v>
      </c>
      <c r="C164" s="50" t="s">
        <v>122</v>
      </c>
      <c r="D164" s="50" t="s">
        <v>541</v>
      </c>
      <c r="E164" s="51" t="s">
        <v>97</v>
      </c>
      <c r="F164" s="52">
        <v>10</v>
      </c>
      <c r="G164" s="52">
        <v>25.62</v>
      </c>
      <c r="H164" s="52">
        <v>23.73</v>
      </c>
      <c r="I164" s="52">
        <f t="shared" ref="I164:I165" si="36">G164+H164</f>
        <v>49.35</v>
      </c>
      <c r="J164" s="52">
        <f t="shared" ref="J164:J165" si="37">F164*I164</f>
        <v>493.5</v>
      </c>
    </row>
    <row r="165" spans="1:10" ht="45">
      <c r="A165" s="50" t="s">
        <v>565</v>
      </c>
      <c r="B165" s="50" t="s">
        <v>113</v>
      </c>
      <c r="C165" s="50" t="s">
        <v>122</v>
      </c>
      <c r="D165" s="50" t="s">
        <v>157</v>
      </c>
      <c r="E165" s="51" t="s">
        <v>97</v>
      </c>
      <c r="F165" s="52">
        <v>10</v>
      </c>
      <c r="G165" s="52">
        <v>13.97</v>
      </c>
      <c r="H165" s="52">
        <v>28.03</v>
      </c>
      <c r="I165" s="52">
        <f t="shared" ref="I165" si="38">G165+H165</f>
        <v>42</v>
      </c>
      <c r="J165" s="52">
        <f t="shared" ref="J165" si="39">F165*I165</f>
        <v>420</v>
      </c>
    </row>
    <row r="166" spans="1:10">
      <c r="A166" s="64">
        <v>11</v>
      </c>
      <c r="B166" s="48"/>
      <c r="C166" s="48"/>
      <c r="D166" s="48" t="s">
        <v>110</v>
      </c>
      <c r="E166" s="48"/>
      <c r="F166" s="49"/>
      <c r="G166" s="49"/>
      <c r="H166" s="49"/>
      <c r="I166" s="49"/>
      <c r="J166" s="49">
        <f>SUM(J167:J169)</f>
        <v>969.27</v>
      </c>
    </row>
    <row r="167" spans="1:10">
      <c r="A167" s="50" t="s">
        <v>562</v>
      </c>
      <c r="B167" s="50" t="s">
        <v>44</v>
      </c>
      <c r="C167" s="50" t="s">
        <v>207</v>
      </c>
      <c r="D167" s="50" t="s">
        <v>238</v>
      </c>
      <c r="E167" s="51" t="s">
        <v>139</v>
      </c>
      <c r="F167" s="52">
        <v>5</v>
      </c>
      <c r="G167" s="52">
        <v>16.940000000000001</v>
      </c>
      <c r="H167" s="52">
        <v>164.01</v>
      </c>
      <c r="I167" s="52">
        <f t="shared" ref="I167" si="40">G167+H167</f>
        <v>180.95</v>
      </c>
      <c r="J167" s="52">
        <f t="shared" ref="J167" si="41">F167*I167</f>
        <v>904.75</v>
      </c>
    </row>
    <row r="168" spans="1:10" ht="33.75">
      <c r="A168" s="53" t="s">
        <v>563</v>
      </c>
      <c r="B168" s="53" t="s">
        <v>231</v>
      </c>
      <c r="C168" s="53" t="s">
        <v>122</v>
      </c>
      <c r="D168" s="53" t="s">
        <v>233</v>
      </c>
      <c r="E168" s="54" t="s">
        <v>163</v>
      </c>
      <c r="F168" s="55">
        <v>1</v>
      </c>
      <c r="G168" s="55">
        <v>2</v>
      </c>
      <c r="H168" s="55">
        <v>39.39</v>
      </c>
      <c r="I168" s="55">
        <f t="shared" ref="I167:I169" si="42">G168+H168</f>
        <v>41.39</v>
      </c>
      <c r="J168" s="55">
        <f t="shared" ref="J167:J169" si="43">F168*I168</f>
        <v>41.39</v>
      </c>
    </row>
    <row r="169" spans="1:10" ht="33.75">
      <c r="A169" s="53" t="s">
        <v>168</v>
      </c>
      <c r="B169" s="53" t="s">
        <v>219</v>
      </c>
      <c r="C169" s="53" t="s">
        <v>122</v>
      </c>
      <c r="D169" s="53" t="s">
        <v>171</v>
      </c>
      <c r="E169" s="54" t="s">
        <v>163</v>
      </c>
      <c r="F169" s="55">
        <v>1</v>
      </c>
      <c r="G169" s="55">
        <v>2</v>
      </c>
      <c r="H169" s="55">
        <v>21.13</v>
      </c>
      <c r="I169" s="55">
        <f t="shared" si="42"/>
        <v>23.13</v>
      </c>
      <c r="J169" s="55">
        <f t="shared" si="43"/>
        <v>23.13</v>
      </c>
    </row>
    <row r="170" spans="1:10">
      <c r="A170" s="64">
        <v>12</v>
      </c>
      <c r="B170" s="48"/>
      <c r="C170" s="48"/>
      <c r="D170" s="48" t="s">
        <v>88</v>
      </c>
      <c r="E170" s="48"/>
      <c r="F170" s="49"/>
      <c r="G170" s="49"/>
      <c r="H170" s="49"/>
      <c r="I170" s="49"/>
      <c r="J170" s="49">
        <f>J171+J176+J180+J182+J186</f>
        <v>51348.850000000006</v>
      </c>
    </row>
    <row r="171" spans="1:10">
      <c r="A171" s="59" t="s">
        <v>127</v>
      </c>
      <c r="B171" s="59"/>
      <c r="C171" s="59"/>
      <c r="D171" s="59" t="s">
        <v>118</v>
      </c>
      <c r="E171" s="59"/>
      <c r="F171" s="60"/>
      <c r="G171" s="60"/>
      <c r="H171" s="60"/>
      <c r="I171" s="60"/>
      <c r="J171" s="60">
        <f>SUM(J172:J175)</f>
        <v>14029</v>
      </c>
    </row>
    <row r="172" spans="1:10" ht="33.75">
      <c r="A172" s="50" t="s">
        <v>558</v>
      </c>
      <c r="B172" s="50" t="s">
        <v>212</v>
      </c>
      <c r="C172" s="50" t="s">
        <v>122</v>
      </c>
      <c r="D172" s="50" t="s">
        <v>248</v>
      </c>
      <c r="E172" s="51" t="s">
        <v>97</v>
      </c>
      <c r="F172" s="52">
        <v>200</v>
      </c>
      <c r="G172" s="52">
        <v>1.55</v>
      </c>
      <c r="H172" s="52">
        <v>2.0099999999999998</v>
      </c>
      <c r="I172" s="52">
        <f t="shared" ref="I172:I175" si="44">G172+H172</f>
        <v>3.5599999999999996</v>
      </c>
      <c r="J172" s="52">
        <f t="shared" ref="J172:J175" si="45">F172*I172</f>
        <v>711.99999999999989</v>
      </c>
    </row>
    <row r="173" spans="1:10" ht="33.75">
      <c r="A173" s="50" t="s">
        <v>559</v>
      </c>
      <c r="B173" s="50" t="s">
        <v>192</v>
      </c>
      <c r="C173" s="50" t="s">
        <v>122</v>
      </c>
      <c r="D173" s="50" t="s">
        <v>196</v>
      </c>
      <c r="E173" s="51" t="s">
        <v>97</v>
      </c>
      <c r="F173" s="52">
        <v>200</v>
      </c>
      <c r="G173" s="52">
        <v>13.23</v>
      </c>
      <c r="H173" s="52">
        <v>18.27</v>
      </c>
      <c r="I173" s="52">
        <f t="shared" si="44"/>
        <v>31.5</v>
      </c>
      <c r="J173" s="52">
        <f t="shared" si="45"/>
        <v>6300</v>
      </c>
    </row>
    <row r="174" spans="1:10" ht="22.5">
      <c r="A174" s="50" t="s">
        <v>560</v>
      </c>
      <c r="B174" s="50" t="s">
        <v>267</v>
      </c>
      <c r="C174" s="50" t="s">
        <v>122</v>
      </c>
      <c r="D174" s="50" t="s">
        <v>259</v>
      </c>
      <c r="E174" s="51" t="s">
        <v>97</v>
      </c>
      <c r="F174" s="52">
        <v>200</v>
      </c>
      <c r="G174" s="52">
        <v>13.77</v>
      </c>
      <c r="H174" s="52">
        <v>5.88</v>
      </c>
      <c r="I174" s="52">
        <f t="shared" si="44"/>
        <v>19.649999999999999</v>
      </c>
      <c r="J174" s="52">
        <f t="shared" si="45"/>
        <v>3929.9999999999995</v>
      </c>
    </row>
    <row r="175" spans="1:10" ht="45">
      <c r="A175" s="50" t="s">
        <v>561</v>
      </c>
      <c r="B175" s="50" t="s">
        <v>201</v>
      </c>
      <c r="C175" s="50" t="s">
        <v>122</v>
      </c>
      <c r="D175" s="50" t="s">
        <v>190</v>
      </c>
      <c r="E175" s="51" t="s">
        <v>97</v>
      </c>
      <c r="F175" s="52">
        <v>50</v>
      </c>
      <c r="G175" s="52">
        <v>16.78</v>
      </c>
      <c r="H175" s="52">
        <v>44.96</v>
      </c>
      <c r="I175" s="52">
        <f t="shared" si="44"/>
        <v>61.74</v>
      </c>
      <c r="J175" s="52">
        <f t="shared" si="45"/>
        <v>3087</v>
      </c>
    </row>
    <row r="176" spans="1:10">
      <c r="A176" s="59" t="s">
        <v>129</v>
      </c>
      <c r="B176" s="59"/>
      <c r="C176" s="59"/>
      <c r="D176" s="59" t="s">
        <v>55</v>
      </c>
      <c r="E176" s="59"/>
      <c r="F176" s="60"/>
      <c r="G176" s="60"/>
      <c r="H176" s="60"/>
      <c r="I176" s="60"/>
      <c r="J176" s="60">
        <f>SUM(J177:J179)</f>
        <v>5333</v>
      </c>
    </row>
    <row r="177" spans="1:10" ht="33.75">
      <c r="A177" s="50" t="s">
        <v>555</v>
      </c>
      <c r="B177" s="50" t="s">
        <v>116</v>
      </c>
      <c r="C177" s="50" t="s">
        <v>122</v>
      </c>
      <c r="D177" s="50" t="s">
        <v>191</v>
      </c>
      <c r="E177" s="51" t="s">
        <v>97</v>
      </c>
      <c r="F177" s="52">
        <v>50</v>
      </c>
      <c r="G177" s="52">
        <v>4.54</v>
      </c>
      <c r="H177" s="52">
        <v>2.91</v>
      </c>
      <c r="I177" s="52">
        <f t="shared" ref="I177:I179" si="46">G177+H177</f>
        <v>7.45</v>
      </c>
      <c r="J177" s="52">
        <f t="shared" ref="J177:J179" si="47">F177*I177</f>
        <v>372.5</v>
      </c>
    </row>
    <row r="178" spans="1:10" ht="33.75">
      <c r="A178" s="50" t="s">
        <v>556</v>
      </c>
      <c r="B178" s="50" t="s">
        <v>244</v>
      </c>
      <c r="C178" s="50" t="s">
        <v>122</v>
      </c>
      <c r="D178" s="50" t="s">
        <v>310</v>
      </c>
      <c r="E178" s="51" t="s">
        <v>97</v>
      </c>
      <c r="F178" s="52">
        <v>50</v>
      </c>
      <c r="G178" s="52">
        <v>31.81</v>
      </c>
      <c r="H178" s="52">
        <v>28.1</v>
      </c>
      <c r="I178" s="52">
        <f t="shared" si="46"/>
        <v>59.91</v>
      </c>
      <c r="J178" s="52">
        <f t="shared" si="47"/>
        <v>2995.5</v>
      </c>
    </row>
    <row r="179" spans="1:10" ht="22.5">
      <c r="A179" s="50" t="s">
        <v>557</v>
      </c>
      <c r="B179" s="50" t="s">
        <v>267</v>
      </c>
      <c r="C179" s="50" t="s">
        <v>122</v>
      </c>
      <c r="D179" s="50" t="s">
        <v>259</v>
      </c>
      <c r="E179" s="51" t="s">
        <v>97</v>
      </c>
      <c r="F179" s="52">
        <v>100</v>
      </c>
      <c r="G179" s="52">
        <v>13.77</v>
      </c>
      <c r="H179" s="52">
        <v>5.88</v>
      </c>
      <c r="I179" s="52">
        <f t="shared" si="46"/>
        <v>19.649999999999999</v>
      </c>
      <c r="J179" s="52">
        <f t="shared" si="47"/>
        <v>1964.9999999999998</v>
      </c>
    </row>
    <row r="180" spans="1:10">
      <c r="A180" s="59" t="s">
        <v>545</v>
      </c>
      <c r="B180" s="59"/>
      <c r="C180" s="59"/>
      <c r="D180" s="59" t="s">
        <v>114</v>
      </c>
      <c r="E180" s="59"/>
      <c r="F180" s="60"/>
      <c r="G180" s="60"/>
      <c r="H180" s="60"/>
      <c r="I180" s="60"/>
      <c r="J180" s="60">
        <f>J181</f>
        <v>6236.58</v>
      </c>
    </row>
    <row r="181" spans="1:10">
      <c r="A181" s="50" t="s">
        <v>554</v>
      </c>
      <c r="B181" s="50" t="s">
        <v>272</v>
      </c>
      <c r="C181" s="50" t="s">
        <v>42</v>
      </c>
      <c r="D181" s="50" t="s">
        <v>141</v>
      </c>
      <c r="E181" s="51" t="s">
        <v>97</v>
      </c>
      <c r="F181" s="52">
        <v>42</v>
      </c>
      <c r="G181" s="52">
        <v>12.63</v>
      </c>
      <c r="H181" s="52">
        <v>135.86000000000001</v>
      </c>
      <c r="I181" s="52">
        <f t="shared" ref="I181" si="48">G181+H181</f>
        <v>148.49</v>
      </c>
      <c r="J181" s="52">
        <f t="shared" ref="J181" si="49">F181*I181</f>
        <v>6236.58</v>
      </c>
    </row>
    <row r="182" spans="1:10">
      <c r="A182" s="59" t="s">
        <v>546</v>
      </c>
      <c r="B182" s="59"/>
      <c r="C182" s="59"/>
      <c r="D182" s="59" t="s">
        <v>232</v>
      </c>
      <c r="E182" s="59"/>
      <c r="F182" s="60"/>
      <c r="G182" s="60"/>
      <c r="H182" s="60"/>
      <c r="I182" s="60"/>
      <c r="J182" s="60">
        <f>SUM(J183:J185)</f>
        <v>22383.980000000003</v>
      </c>
    </row>
    <row r="183" spans="1:10" ht="22.5">
      <c r="A183" s="50" t="s">
        <v>551</v>
      </c>
      <c r="B183" s="50" t="s">
        <v>27</v>
      </c>
      <c r="C183" s="50" t="s">
        <v>42</v>
      </c>
      <c r="D183" s="50" t="s">
        <v>73</v>
      </c>
      <c r="E183" s="51" t="s">
        <v>97</v>
      </c>
      <c r="F183" s="52">
        <v>80</v>
      </c>
      <c r="G183" s="52">
        <v>17.72</v>
      </c>
      <c r="H183" s="52">
        <v>63.02</v>
      </c>
      <c r="I183" s="52">
        <f t="shared" ref="I183:I185" si="50">G183+H183</f>
        <v>80.740000000000009</v>
      </c>
      <c r="J183" s="52">
        <f t="shared" ref="J183:J185" si="51">F183*I183</f>
        <v>6459.2000000000007</v>
      </c>
    </row>
    <row r="184" spans="1:10" ht="22.5">
      <c r="A184" s="50" t="s">
        <v>552</v>
      </c>
      <c r="B184" s="50" t="s">
        <v>161</v>
      </c>
      <c r="C184" s="50" t="s">
        <v>122</v>
      </c>
      <c r="D184" s="50" t="s">
        <v>264</v>
      </c>
      <c r="E184" s="51" t="s">
        <v>98</v>
      </c>
      <c r="F184" s="52">
        <f>120*0.05</f>
        <v>6</v>
      </c>
      <c r="G184" s="52">
        <v>87.1</v>
      </c>
      <c r="H184" s="52">
        <v>538.42999999999995</v>
      </c>
      <c r="I184" s="52">
        <f t="shared" si="50"/>
        <v>625.53</v>
      </c>
      <c r="J184" s="52">
        <f t="shared" si="51"/>
        <v>3753.18</v>
      </c>
    </row>
    <row r="185" spans="1:10" ht="22.5">
      <c r="A185" s="50" t="s">
        <v>553</v>
      </c>
      <c r="B185" s="50" t="s">
        <v>133</v>
      </c>
      <c r="C185" s="50" t="s">
        <v>122</v>
      </c>
      <c r="D185" s="50" t="s">
        <v>214</v>
      </c>
      <c r="E185" s="51" t="s">
        <v>97</v>
      </c>
      <c r="F185" s="52">
        <v>120</v>
      </c>
      <c r="G185" s="52">
        <v>9.9</v>
      </c>
      <c r="H185" s="52">
        <v>91.53</v>
      </c>
      <c r="I185" s="52">
        <f t="shared" si="50"/>
        <v>101.43</v>
      </c>
      <c r="J185" s="52">
        <f t="shared" si="51"/>
        <v>12171.6</v>
      </c>
    </row>
    <row r="186" spans="1:10">
      <c r="A186" s="59" t="s">
        <v>547</v>
      </c>
      <c r="B186" s="59"/>
      <c r="C186" s="59"/>
      <c r="D186" s="59" t="s">
        <v>280</v>
      </c>
      <c r="E186" s="59"/>
      <c r="F186" s="60"/>
      <c r="G186" s="60"/>
      <c r="H186" s="60"/>
      <c r="I186" s="60"/>
      <c r="J186" s="60">
        <f>SUM(J187:J189)</f>
        <v>3366.2900000000004</v>
      </c>
    </row>
    <row r="187" spans="1:10" ht="22.5">
      <c r="A187" s="50" t="s">
        <v>548</v>
      </c>
      <c r="B187" s="50" t="s">
        <v>241</v>
      </c>
      <c r="C187" s="50" t="s">
        <v>42</v>
      </c>
      <c r="D187" s="50" t="s">
        <v>96</v>
      </c>
      <c r="E187" s="51" t="s">
        <v>54</v>
      </c>
      <c r="F187" s="52">
        <v>100</v>
      </c>
      <c r="G187" s="52">
        <v>1.8</v>
      </c>
      <c r="H187" s="52">
        <v>14.21</v>
      </c>
      <c r="I187" s="52">
        <f t="shared" ref="I187:I189" si="52">G187+H187</f>
        <v>16.010000000000002</v>
      </c>
      <c r="J187" s="52">
        <f t="shared" ref="J187:J189" si="53">F187*I187</f>
        <v>1601.0000000000002</v>
      </c>
    </row>
    <row r="188" spans="1:10">
      <c r="A188" s="50" t="s">
        <v>549</v>
      </c>
      <c r="B188" s="50" t="s">
        <v>275</v>
      </c>
      <c r="C188" s="50" t="s">
        <v>42</v>
      </c>
      <c r="D188" s="50" t="s">
        <v>288</v>
      </c>
      <c r="E188" s="51" t="s">
        <v>54</v>
      </c>
      <c r="F188" s="52">
        <v>21</v>
      </c>
      <c r="G188" s="52">
        <v>0.99</v>
      </c>
      <c r="H188" s="52">
        <v>31.9</v>
      </c>
      <c r="I188" s="52">
        <f t="shared" si="52"/>
        <v>32.89</v>
      </c>
      <c r="J188" s="52">
        <f t="shared" si="53"/>
        <v>690.69</v>
      </c>
    </row>
    <row r="189" spans="1:10">
      <c r="A189" s="50" t="s">
        <v>550</v>
      </c>
      <c r="B189" s="50" t="s">
        <v>276</v>
      </c>
      <c r="C189" s="50" t="s">
        <v>42</v>
      </c>
      <c r="D189" s="50" t="s">
        <v>134</v>
      </c>
      <c r="E189" s="51" t="s">
        <v>64</v>
      </c>
      <c r="F189" s="52">
        <v>6</v>
      </c>
      <c r="G189" s="52">
        <v>0.48</v>
      </c>
      <c r="H189" s="52">
        <v>178.62</v>
      </c>
      <c r="I189" s="52">
        <f t="shared" si="52"/>
        <v>179.1</v>
      </c>
      <c r="J189" s="52">
        <f t="shared" si="53"/>
        <v>1074.5999999999999</v>
      </c>
    </row>
    <row r="190" spans="1:10">
      <c r="A190" s="64">
        <v>13</v>
      </c>
      <c r="B190" s="48"/>
      <c r="C190" s="48"/>
      <c r="D190" s="48" t="s">
        <v>75</v>
      </c>
      <c r="E190" s="48"/>
      <c r="F190" s="49"/>
      <c r="G190" s="49"/>
      <c r="H190" s="49"/>
      <c r="I190" s="49"/>
      <c r="J190" s="49">
        <f>SUM(J191:J192)</f>
        <v>6359.49</v>
      </c>
    </row>
    <row r="191" spans="1:10">
      <c r="A191" s="50" t="s">
        <v>94</v>
      </c>
      <c r="B191" s="50" t="s">
        <v>146</v>
      </c>
      <c r="C191" s="50" t="s">
        <v>122</v>
      </c>
      <c r="D191" s="50" t="s">
        <v>62</v>
      </c>
      <c r="E191" s="51" t="s">
        <v>97</v>
      </c>
      <c r="F191" s="52">
        <v>30</v>
      </c>
      <c r="G191" s="52">
        <v>18.41</v>
      </c>
      <c r="H191" s="52">
        <v>174.8</v>
      </c>
      <c r="I191" s="52">
        <f t="shared" ref="I191:I192" si="54">G191+H191</f>
        <v>193.21</v>
      </c>
      <c r="J191" s="52">
        <f t="shared" ref="J191:J192" si="55">F191*I191</f>
        <v>5796.3</v>
      </c>
    </row>
    <row r="192" spans="1:10">
      <c r="A192" s="50" t="s">
        <v>95</v>
      </c>
      <c r="B192" s="50" t="s">
        <v>155</v>
      </c>
      <c r="C192" s="50" t="s">
        <v>122</v>
      </c>
      <c r="D192" s="50" t="s">
        <v>306</v>
      </c>
      <c r="E192" s="51" t="s">
        <v>97</v>
      </c>
      <c r="F192" s="52">
        <v>1.5</v>
      </c>
      <c r="G192" s="52">
        <v>36.83</v>
      </c>
      <c r="H192" s="52">
        <v>338.63</v>
      </c>
      <c r="I192" s="52">
        <f t="shared" si="54"/>
        <v>375.46</v>
      </c>
      <c r="J192" s="52">
        <f t="shared" si="55"/>
        <v>563.18999999999994</v>
      </c>
    </row>
    <row r="193" spans="1:10">
      <c r="A193" s="64">
        <v>14</v>
      </c>
      <c r="B193" s="48"/>
      <c r="C193" s="48"/>
      <c r="D193" s="48" t="s">
        <v>103</v>
      </c>
      <c r="E193" s="48"/>
      <c r="F193" s="49"/>
      <c r="G193" s="49"/>
      <c r="H193" s="49"/>
      <c r="I193" s="49"/>
      <c r="J193" s="49">
        <f>J194+J199</f>
        <v>17240.400000000001</v>
      </c>
    </row>
    <row r="194" spans="1:10">
      <c r="A194" s="59" t="s">
        <v>441</v>
      </c>
      <c r="B194" s="59"/>
      <c r="C194" s="59"/>
      <c r="D194" s="59" t="s">
        <v>186</v>
      </c>
      <c r="E194" s="59"/>
      <c r="F194" s="60"/>
      <c r="G194" s="60"/>
      <c r="H194" s="60"/>
      <c r="I194" s="60"/>
      <c r="J194" s="60">
        <f>SUM(J195:J198)</f>
        <v>10745.9</v>
      </c>
    </row>
    <row r="195" spans="1:10">
      <c r="A195" s="50" t="s">
        <v>442</v>
      </c>
      <c r="B195" s="50" t="s">
        <v>81</v>
      </c>
      <c r="C195" s="50" t="s">
        <v>122</v>
      </c>
      <c r="D195" s="50" t="s">
        <v>224</v>
      </c>
      <c r="E195" s="51" t="s">
        <v>97</v>
      </c>
      <c r="F195" s="52">
        <v>120</v>
      </c>
      <c r="G195" s="52">
        <v>0.82</v>
      </c>
      <c r="H195" s="52">
        <v>1.34</v>
      </c>
      <c r="I195" s="52">
        <f t="shared" ref="I195:I198" si="56">G195+H195</f>
        <v>2.16</v>
      </c>
      <c r="J195" s="52">
        <f t="shared" ref="J195:J198" si="57">F195*I195</f>
        <v>259.20000000000005</v>
      </c>
    </row>
    <row r="196" spans="1:10" ht="22.5">
      <c r="A196" s="50" t="s">
        <v>443</v>
      </c>
      <c r="B196" s="50" t="s">
        <v>83</v>
      </c>
      <c r="C196" s="50" t="s">
        <v>122</v>
      </c>
      <c r="D196" s="50" t="s">
        <v>257</v>
      </c>
      <c r="E196" s="51" t="s">
        <v>97</v>
      </c>
      <c r="F196" s="52">
        <v>700</v>
      </c>
      <c r="G196" s="52">
        <v>4</v>
      </c>
      <c r="H196" s="52">
        <v>9.16</v>
      </c>
      <c r="I196" s="52">
        <f t="shared" si="56"/>
        <v>13.16</v>
      </c>
      <c r="J196" s="52">
        <f t="shared" si="57"/>
        <v>9212</v>
      </c>
    </row>
    <row r="197" spans="1:10">
      <c r="A197" s="50" t="s">
        <v>444</v>
      </c>
      <c r="B197" s="50" t="s">
        <v>159</v>
      </c>
      <c r="C197" s="50" t="s">
        <v>42</v>
      </c>
      <c r="D197" s="50" t="s">
        <v>235</v>
      </c>
      <c r="E197" s="51" t="s">
        <v>97</v>
      </c>
      <c r="F197" s="52">
        <v>30</v>
      </c>
      <c r="G197" s="52">
        <v>7.28</v>
      </c>
      <c r="H197" s="52">
        <v>9.33</v>
      </c>
      <c r="I197" s="52">
        <f t="shared" si="56"/>
        <v>16.61</v>
      </c>
      <c r="J197" s="52">
        <f t="shared" si="57"/>
        <v>498.29999999999995</v>
      </c>
    </row>
    <row r="198" spans="1:10" ht="22.5">
      <c r="A198" s="50" t="s">
        <v>445</v>
      </c>
      <c r="B198" s="50" t="s">
        <v>234</v>
      </c>
      <c r="C198" s="50" t="s">
        <v>122</v>
      </c>
      <c r="D198" s="50" t="s">
        <v>229</v>
      </c>
      <c r="E198" s="51" t="s">
        <v>97</v>
      </c>
      <c r="F198" s="52">
        <v>30</v>
      </c>
      <c r="G198" s="52">
        <v>11.2</v>
      </c>
      <c r="H198" s="52">
        <v>14.68</v>
      </c>
      <c r="I198" s="52">
        <f t="shared" si="56"/>
        <v>25.88</v>
      </c>
      <c r="J198" s="52">
        <f t="shared" si="57"/>
        <v>776.4</v>
      </c>
    </row>
    <row r="199" spans="1:10">
      <c r="A199" s="59" t="s">
        <v>446</v>
      </c>
      <c r="B199" s="59"/>
      <c r="C199" s="59"/>
      <c r="D199" s="59" t="s">
        <v>117</v>
      </c>
      <c r="E199" s="59"/>
      <c r="F199" s="60"/>
      <c r="G199" s="60"/>
      <c r="H199" s="60"/>
      <c r="I199" s="60"/>
      <c r="J199" s="60">
        <f>SUM(J200:J201)</f>
        <v>6494.5</v>
      </c>
    </row>
    <row r="200" spans="1:10" ht="22.5">
      <c r="A200" s="50" t="s">
        <v>447</v>
      </c>
      <c r="B200" s="50" t="s">
        <v>311</v>
      </c>
      <c r="C200" s="50" t="s">
        <v>122</v>
      </c>
      <c r="D200" s="50" t="s">
        <v>274</v>
      </c>
      <c r="E200" s="51" t="s">
        <v>97</v>
      </c>
      <c r="F200" s="52">
        <v>250</v>
      </c>
      <c r="G200" s="52">
        <v>0.93</v>
      </c>
      <c r="H200" s="52">
        <v>1.36</v>
      </c>
      <c r="I200" s="52">
        <f t="shared" ref="I200:I201" si="58">G200+H200</f>
        <v>2.29</v>
      </c>
      <c r="J200" s="52">
        <f t="shared" ref="J200:J201" si="59">F200*I200</f>
        <v>572.5</v>
      </c>
    </row>
    <row r="201" spans="1:10" ht="22.5">
      <c r="A201" s="50" t="s">
        <v>448</v>
      </c>
      <c r="B201" s="50" t="s">
        <v>83</v>
      </c>
      <c r="C201" s="50" t="s">
        <v>122</v>
      </c>
      <c r="D201" s="50" t="s">
        <v>257</v>
      </c>
      <c r="E201" s="51" t="s">
        <v>97</v>
      </c>
      <c r="F201" s="52">
        <v>450</v>
      </c>
      <c r="G201" s="52">
        <v>4</v>
      </c>
      <c r="H201" s="52">
        <v>9.16</v>
      </c>
      <c r="I201" s="52">
        <f t="shared" ref="I201" si="60">G201+H201</f>
        <v>13.16</v>
      </c>
      <c r="J201" s="52">
        <f t="shared" ref="J201" si="61">F201*I201</f>
        <v>5922</v>
      </c>
    </row>
    <row r="202" spans="1:10">
      <c r="A202" s="64">
        <v>15</v>
      </c>
      <c r="B202" s="48"/>
      <c r="C202" s="48"/>
      <c r="D202" s="48" t="s">
        <v>18</v>
      </c>
      <c r="E202" s="48"/>
      <c r="F202" s="49"/>
      <c r="G202" s="49"/>
      <c r="H202" s="49"/>
      <c r="I202" s="49"/>
      <c r="J202" s="49">
        <f>SUM(J203:J204)</f>
        <v>3464.7925</v>
      </c>
    </row>
    <row r="203" spans="1:10">
      <c r="A203" s="50" t="s">
        <v>304</v>
      </c>
      <c r="B203" s="50" t="s">
        <v>82</v>
      </c>
      <c r="C203" s="50" t="s">
        <v>122</v>
      </c>
      <c r="D203" s="50" t="s">
        <v>80</v>
      </c>
      <c r="E203" s="51" t="s">
        <v>97</v>
      </c>
      <c r="F203" s="52">
        <v>298.25</v>
      </c>
      <c r="G203" s="52">
        <v>1.83</v>
      </c>
      <c r="H203" s="52">
        <v>0.86</v>
      </c>
      <c r="I203" s="52">
        <f t="shared" ref="I203:I204" si="62">G203+H203</f>
        <v>2.69</v>
      </c>
      <c r="J203" s="52">
        <f t="shared" ref="J203:J204" si="63">F203*I203</f>
        <v>802.29250000000002</v>
      </c>
    </row>
    <row r="204" spans="1:10" ht="33.75">
      <c r="A204" s="50" t="s">
        <v>305</v>
      </c>
      <c r="B204" s="50" t="s">
        <v>256</v>
      </c>
      <c r="C204" s="50" t="s">
        <v>122</v>
      </c>
      <c r="D204" s="50" t="s">
        <v>92</v>
      </c>
      <c r="E204" s="51" t="s">
        <v>97</v>
      </c>
      <c r="F204" s="52">
        <v>30</v>
      </c>
      <c r="G204" s="52">
        <v>19.420000000000002</v>
      </c>
      <c r="H204" s="52">
        <v>69.33</v>
      </c>
      <c r="I204" s="52">
        <f t="shared" si="62"/>
        <v>88.75</v>
      </c>
      <c r="J204" s="52">
        <f t="shared" si="63"/>
        <v>2662.5</v>
      </c>
    </row>
    <row r="205" spans="1:10">
      <c r="A205" s="65"/>
      <c r="B205" s="65"/>
      <c r="C205" s="65"/>
      <c r="D205" s="65"/>
      <c r="E205" s="65"/>
      <c r="F205" s="65"/>
      <c r="G205" s="65"/>
      <c r="H205" s="65"/>
      <c r="I205" s="66" t="s">
        <v>213</v>
      </c>
      <c r="J205" s="67">
        <f>J6+J19+J33+J35+J39+J41+J52+J59+J129+J163+J166+J170+J190+J193+J202</f>
        <v>462200.68200000003</v>
      </c>
    </row>
    <row r="206" spans="1:10" ht="15" customHeight="1">
      <c r="A206" s="5"/>
      <c r="B206" s="5"/>
      <c r="C206" s="5"/>
      <c r="D206" s="5"/>
      <c r="E206" s="5"/>
      <c r="F206" s="5"/>
      <c r="G206" s="5"/>
      <c r="H206" s="5"/>
      <c r="I206" s="5"/>
      <c r="J206" s="2"/>
    </row>
    <row r="207" spans="1:10" ht="15" customHeight="1">
      <c r="A207" s="35" t="s">
        <v>581</v>
      </c>
      <c r="B207" s="36"/>
      <c r="C207" s="36"/>
      <c r="D207" s="35" t="s">
        <v>582</v>
      </c>
      <c r="E207" s="36"/>
      <c r="F207" s="36"/>
      <c r="G207" s="37" t="s">
        <v>583</v>
      </c>
      <c r="H207" s="37" t="s">
        <v>584</v>
      </c>
      <c r="I207" s="70" t="s">
        <v>261</v>
      </c>
      <c r="J207" s="71"/>
    </row>
    <row r="208" spans="1:10" ht="15" customHeight="1">
      <c r="A208" s="38">
        <v>1</v>
      </c>
      <c r="B208" s="36"/>
      <c r="C208" s="36"/>
      <c r="D208" s="38" t="s">
        <v>585</v>
      </c>
      <c r="E208" s="36"/>
      <c r="F208" s="36"/>
      <c r="G208" s="39" t="s">
        <v>586</v>
      </c>
      <c r="H208" s="40">
        <v>4.68</v>
      </c>
      <c r="I208" s="69" t="s">
        <v>13</v>
      </c>
      <c r="J208" s="69"/>
    </row>
    <row r="209" spans="1:10" ht="15" customHeight="1">
      <c r="A209" s="38">
        <v>2</v>
      </c>
      <c r="B209" s="36"/>
      <c r="C209" s="36"/>
      <c r="D209" s="38" t="s">
        <v>587</v>
      </c>
      <c r="E209" s="36"/>
      <c r="F209" s="36"/>
      <c r="G209" s="39" t="s">
        <v>588</v>
      </c>
      <c r="H209" s="40">
        <v>0.4</v>
      </c>
      <c r="I209" s="69"/>
      <c r="J209" s="69"/>
    </row>
    <row r="210" spans="1:10" ht="15" customHeight="1">
      <c r="A210" s="38">
        <v>3</v>
      </c>
      <c r="B210" s="36"/>
      <c r="C210" s="36"/>
      <c r="D210" s="38" t="s">
        <v>589</v>
      </c>
      <c r="E210" s="36"/>
      <c r="F210" s="36"/>
      <c r="G210" s="39" t="s">
        <v>590</v>
      </c>
      <c r="H210" s="40">
        <v>1.27</v>
      </c>
      <c r="I210" s="69"/>
      <c r="J210" s="69"/>
    </row>
    <row r="211" spans="1:10" ht="15" customHeight="1">
      <c r="A211" s="38">
        <v>4</v>
      </c>
      <c r="B211" s="36"/>
      <c r="C211" s="36"/>
      <c r="D211" s="38" t="s">
        <v>591</v>
      </c>
      <c r="E211" s="36"/>
      <c r="F211" s="36"/>
      <c r="G211" s="39" t="s">
        <v>592</v>
      </c>
      <c r="H211" s="40">
        <v>0.4</v>
      </c>
      <c r="I211" s="69"/>
      <c r="J211" s="69"/>
    </row>
    <row r="212" spans="1:10" ht="15" customHeight="1">
      <c r="A212" s="38">
        <v>5</v>
      </c>
      <c r="B212" s="36"/>
      <c r="C212" s="36"/>
      <c r="D212" s="38" t="s">
        <v>593</v>
      </c>
      <c r="E212" s="36"/>
      <c r="F212" s="36"/>
      <c r="G212" s="39" t="s">
        <v>594</v>
      </c>
      <c r="H212" s="40">
        <v>1.23</v>
      </c>
      <c r="I212" s="69"/>
      <c r="J212" s="69"/>
    </row>
    <row r="213" spans="1:10" ht="15" customHeight="1">
      <c r="A213" s="38">
        <v>6</v>
      </c>
      <c r="B213" s="36"/>
      <c r="C213" s="36"/>
      <c r="D213" s="38" t="s">
        <v>595</v>
      </c>
      <c r="E213" s="36"/>
      <c r="F213" s="36"/>
      <c r="G213" s="39" t="s">
        <v>596</v>
      </c>
      <c r="H213" s="40">
        <v>7.4</v>
      </c>
      <c r="I213" s="69"/>
      <c r="J213" s="69"/>
    </row>
    <row r="214" spans="1:10" ht="15" customHeight="1">
      <c r="A214" s="38">
        <v>7</v>
      </c>
      <c r="B214" s="36"/>
      <c r="C214" s="36"/>
      <c r="D214" s="38" t="s">
        <v>597</v>
      </c>
      <c r="E214" s="36"/>
      <c r="F214" s="36"/>
      <c r="G214" s="77" t="s">
        <v>598</v>
      </c>
      <c r="H214" s="40">
        <v>3</v>
      </c>
      <c r="I214" s="69"/>
      <c r="J214" s="69"/>
    </row>
    <row r="215" spans="1:10" ht="15" customHeight="1">
      <c r="A215" s="38">
        <v>8</v>
      </c>
      <c r="B215" s="36"/>
      <c r="C215" s="36"/>
      <c r="D215" s="38" t="s">
        <v>599</v>
      </c>
      <c r="E215" s="36"/>
      <c r="F215" s="36"/>
      <c r="G215" s="77"/>
      <c r="H215" s="40">
        <v>0.65</v>
      </c>
      <c r="I215" s="69"/>
      <c r="J215" s="69"/>
    </row>
    <row r="216" spans="1:10" ht="15" customHeight="1">
      <c r="A216" s="38">
        <v>9</v>
      </c>
      <c r="B216" s="36"/>
      <c r="C216" s="36"/>
      <c r="D216" s="38" t="s">
        <v>600</v>
      </c>
      <c r="E216" s="36"/>
      <c r="F216" s="36"/>
      <c r="G216" s="77"/>
      <c r="H216" s="40">
        <v>3.5</v>
      </c>
      <c r="I216" s="69"/>
      <c r="J216" s="69"/>
    </row>
    <row r="217" spans="1:10" ht="15" customHeight="1">
      <c r="A217" s="36"/>
      <c r="B217" s="36"/>
      <c r="C217" s="36"/>
      <c r="D217" s="41" t="s">
        <v>458</v>
      </c>
      <c r="E217" s="36"/>
      <c r="F217" s="36"/>
      <c r="G217" s="42"/>
      <c r="H217" s="43">
        <f>((((1+(H208+H209+H210+H211)/100)*(1+H212/100)*(1+H213/100))/(1-(H214+H215+H216)/100))-1)*100</f>
        <v>24.996972374798034</v>
      </c>
      <c r="I217" s="69"/>
      <c r="J217" s="69"/>
    </row>
    <row r="218" spans="1:10" ht="15" customHeight="1">
      <c r="A218" s="44"/>
      <c r="B218" s="44"/>
      <c r="C218" s="44"/>
      <c r="D218" s="78" t="s">
        <v>601</v>
      </c>
      <c r="E218" s="78"/>
      <c r="F218" s="78"/>
      <c r="G218" s="78"/>
      <c r="H218" s="44"/>
      <c r="I218" s="69"/>
      <c r="J218" s="69"/>
    </row>
    <row r="219" spans="1:10" ht="15" customHeight="1">
      <c r="A219" s="44"/>
      <c r="B219" s="44"/>
      <c r="C219" s="44"/>
      <c r="D219" s="44"/>
      <c r="E219" s="44"/>
      <c r="F219" s="44"/>
      <c r="G219" s="44"/>
      <c r="H219" s="44"/>
      <c r="I219" s="34"/>
      <c r="J219" s="34"/>
    </row>
    <row r="220" spans="1:10" ht="15" customHeight="1">
      <c r="A220" s="5"/>
      <c r="B220" s="5"/>
      <c r="C220" s="5"/>
      <c r="D220" s="5"/>
      <c r="E220" s="5"/>
      <c r="F220" s="5"/>
      <c r="G220" s="5"/>
      <c r="H220" s="5"/>
      <c r="I220" s="5"/>
      <c r="J220" s="2"/>
    </row>
    <row r="221" spans="1:10" ht="15" customHeight="1">
      <c r="A221" s="5"/>
      <c r="B221" s="5"/>
      <c r="C221" s="5"/>
      <c r="D221" s="5"/>
      <c r="E221" s="5"/>
      <c r="F221" s="5"/>
      <c r="G221" s="5"/>
      <c r="H221" s="5"/>
      <c r="I221" s="5"/>
      <c r="J221" s="2"/>
    </row>
    <row r="222" spans="1:10">
      <c r="A222" s="72" t="s">
        <v>228</v>
      </c>
      <c r="B222" s="72"/>
      <c r="C222" s="72"/>
      <c r="D222" s="72"/>
      <c r="E222" s="72"/>
      <c r="F222" s="72"/>
      <c r="G222" s="72"/>
      <c r="H222" s="72"/>
      <c r="I222" s="72"/>
      <c r="J222" s="72"/>
    </row>
    <row r="223" spans="1:10">
      <c r="A223" s="68" t="s">
        <v>602</v>
      </c>
      <c r="B223" s="68"/>
      <c r="C223" s="68"/>
      <c r="D223" s="68"/>
      <c r="E223" s="68"/>
      <c r="F223" s="68"/>
      <c r="G223" s="68"/>
      <c r="H223" s="68"/>
      <c r="I223" s="68"/>
      <c r="J223" s="68"/>
    </row>
  </sheetData>
  <mergeCells count="15">
    <mergeCell ref="A223:J223"/>
    <mergeCell ref="I208:J218"/>
    <mergeCell ref="I207:J207"/>
    <mergeCell ref="A222:J222"/>
    <mergeCell ref="E2:F2"/>
    <mergeCell ref="A3:J3"/>
    <mergeCell ref="A4:A5"/>
    <mergeCell ref="B4:B5"/>
    <mergeCell ref="C4:C5"/>
    <mergeCell ref="D4:D5"/>
    <mergeCell ref="E4:E5"/>
    <mergeCell ref="F4:F5"/>
    <mergeCell ref="G4:I4"/>
    <mergeCell ref="G214:G216"/>
    <mergeCell ref="D218:G218"/>
  </mergeCells>
  <printOptions horizontalCentered="1"/>
  <pageMargins left="0.43307086614173229" right="0.35433070866141736" top="0.55000000000000004" bottom="0.43" header="0.27" footer="0.19685039370078741"/>
  <pageSetup paperSize="9" scale="94" orientation="landscape"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K37"/>
  <sheetViews>
    <sheetView workbookViewId="0">
      <selection activeCell="G38" sqref="G38"/>
    </sheetView>
  </sheetViews>
  <sheetFormatPr defaultRowHeight="12.75"/>
  <cols>
    <col min="1" max="1" width="3.28515625" style="12" customWidth="1"/>
    <col min="2" max="2" width="31.5703125" style="13" customWidth="1"/>
    <col min="3" max="3" width="13.28515625" style="14" customWidth="1"/>
    <col min="4" max="8" width="13.28515625" style="12" customWidth="1"/>
    <col min="9" max="9" width="13.28515625" style="21" customWidth="1"/>
    <col min="10" max="10" width="11.7109375" style="10" customWidth="1"/>
    <col min="11" max="11" width="11.5703125" style="10" bestFit="1" customWidth="1"/>
    <col min="12" max="16384" width="9.140625" style="10"/>
  </cols>
  <sheetData>
    <row r="1" spans="1:9" s="8" customFormat="1" ht="15.75" customHeight="1">
      <c r="A1" s="82" t="s">
        <v>449</v>
      </c>
      <c r="B1" s="83"/>
      <c r="C1" s="83"/>
      <c r="D1" s="83"/>
      <c r="E1" s="83"/>
      <c r="F1" s="83"/>
      <c r="G1" s="83"/>
      <c r="H1" s="83"/>
      <c r="I1" s="84"/>
    </row>
    <row r="2" spans="1:9" s="8" customFormat="1" ht="15" customHeight="1">
      <c r="A2" s="85"/>
      <c r="B2" s="86"/>
      <c r="C2" s="86"/>
      <c r="D2" s="86"/>
      <c r="E2" s="86"/>
      <c r="F2" s="86"/>
      <c r="G2" s="86"/>
      <c r="H2" s="86"/>
      <c r="I2" s="16"/>
    </row>
    <row r="3" spans="1:9" s="14" customFormat="1" ht="17.25" customHeight="1">
      <c r="A3" s="23" t="s">
        <v>450</v>
      </c>
      <c r="B3" s="24" t="s">
        <v>451</v>
      </c>
      <c r="C3" s="24" t="s">
        <v>452</v>
      </c>
      <c r="D3" s="24" t="s">
        <v>453</v>
      </c>
      <c r="E3" s="24" t="s">
        <v>454</v>
      </c>
      <c r="F3" s="24" t="s">
        <v>455</v>
      </c>
      <c r="G3" s="24" t="s">
        <v>456</v>
      </c>
      <c r="H3" s="24" t="s">
        <v>457</v>
      </c>
      <c r="I3" s="26" t="s">
        <v>458</v>
      </c>
    </row>
    <row r="4" spans="1:9" ht="13.5" customHeight="1">
      <c r="A4" s="79">
        <v>1</v>
      </c>
      <c r="B4" s="80" t="str">
        <f>[1]ORÇAMENTO!D6</f>
        <v>SERVIÇOS PRELIMINARES / TÉCNICOS</v>
      </c>
      <c r="C4" s="17">
        <v>0.5</v>
      </c>
      <c r="D4" s="17">
        <v>0.3</v>
      </c>
      <c r="E4" s="17">
        <v>0.05</v>
      </c>
      <c r="F4" s="17">
        <v>0.05</v>
      </c>
      <c r="G4" s="17">
        <v>0.05</v>
      </c>
      <c r="H4" s="17">
        <v>0.05</v>
      </c>
      <c r="I4" s="27">
        <f>SUM(C4:H4)</f>
        <v>1.0000000000000002</v>
      </c>
    </row>
    <row r="5" spans="1:9" ht="13.5" customHeight="1">
      <c r="A5" s="79"/>
      <c r="B5" s="80"/>
      <c r="C5" s="18">
        <f t="shared" ref="C5:H5" si="0">C4*$I$5</f>
        <v>62908.31</v>
      </c>
      <c r="D5" s="18">
        <f t="shared" si="0"/>
        <v>37744.985999999997</v>
      </c>
      <c r="E5" s="18">
        <f t="shared" si="0"/>
        <v>6290.8310000000001</v>
      </c>
      <c r="F5" s="18">
        <f t="shared" si="0"/>
        <v>6290.8310000000001</v>
      </c>
      <c r="G5" s="18">
        <f t="shared" si="0"/>
        <v>6290.8310000000001</v>
      </c>
      <c r="H5" s="18">
        <f t="shared" si="0"/>
        <v>6290.8310000000001</v>
      </c>
      <c r="I5" s="28">
        <f>ORCAMENTO!J6</f>
        <v>125816.62</v>
      </c>
    </row>
    <row r="6" spans="1:9" ht="13.5" customHeight="1">
      <c r="A6" s="79">
        <v>2</v>
      </c>
      <c r="B6" s="80" t="str">
        <f>[1]ORÇAMENTO!D20</f>
        <v>MOVIMENTO DE TERRA / DEMOLIÇÕES</v>
      </c>
      <c r="C6" s="17">
        <v>0.4</v>
      </c>
      <c r="D6" s="17">
        <v>0.4</v>
      </c>
      <c r="E6" s="17">
        <v>0.2</v>
      </c>
      <c r="F6" s="17">
        <v>0</v>
      </c>
      <c r="G6" s="17">
        <v>0</v>
      </c>
      <c r="H6" s="17">
        <v>0</v>
      </c>
      <c r="I6" s="27">
        <f>SUM(C6:H6)</f>
        <v>1</v>
      </c>
    </row>
    <row r="7" spans="1:9" ht="13.5" customHeight="1">
      <c r="A7" s="79"/>
      <c r="B7" s="80"/>
      <c r="C7" s="18">
        <f t="shared" ref="C7:H7" si="1">C6*$I$7</f>
        <v>7302.0520000000024</v>
      </c>
      <c r="D7" s="18">
        <f t="shared" si="1"/>
        <v>7302.0520000000024</v>
      </c>
      <c r="E7" s="18">
        <f t="shared" si="1"/>
        <v>3651.0260000000012</v>
      </c>
      <c r="F7" s="18">
        <f t="shared" si="1"/>
        <v>0</v>
      </c>
      <c r="G7" s="18">
        <f t="shared" si="1"/>
        <v>0</v>
      </c>
      <c r="H7" s="18">
        <f t="shared" si="1"/>
        <v>0</v>
      </c>
      <c r="I7" s="28">
        <f>ORCAMENTO!J19</f>
        <v>18255.130000000005</v>
      </c>
    </row>
    <row r="8" spans="1:9" s="12" customFormat="1" ht="13.5" customHeight="1">
      <c r="A8" s="79">
        <v>3</v>
      </c>
      <c r="B8" s="80" t="str">
        <f>[1]ORÇAMENTO!D34</f>
        <v>INFRAESTRUTURA / FUNDAÇÕES SIMPLES</v>
      </c>
      <c r="C8" s="17">
        <v>0</v>
      </c>
      <c r="D8" s="17">
        <v>0</v>
      </c>
      <c r="E8" s="17">
        <v>0</v>
      </c>
      <c r="F8" s="17">
        <v>1</v>
      </c>
      <c r="G8" s="17">
        <v>0</v>
      </c>
      <c r="H8" s="17">
        <v>0</v>
      </c>
      <c r="I8" s="27">
        <f>SUM(C8:H8)</f>
        <v>1</v>
      </c>
    </row>
    <row r="9" spans="1:9" s="12" customFormat="1" ht="13.5" customHeight="1">
      <c r="A9" s="79"/>
      <c r="B9" s="80"/>
      <c r="C9" s="18">
        <f t="shared" ref="C9:H9" si="2">C8*$I$9</f>
        <v>0</v>
      </c>
      <c r="D9" s="18">
        <f t="shared" si="2"/>
        <v>0</v>
      </c>
      <c r="E9" s="18">
        <f t="shared" si="2"/>
        <v>0</v>
      </c>
      <c r="F9" s="18">
        <f t="shared" si="2"/>
        <v>769.09999999999991</v>
      </c>
      <c r="G9" s="18">
        <f t="shared" si="2"/>
        <v>0</v>
      </c>
      <c r="H9" s="18">
        <f t="shared" si="2"/>
        <v>0</v>
      </c>
      <c r="I9" s="28">
        <f>ORCAMENTO!J33</f>
        <v>769.09999999999991</v>
      </c>
    </row>
    <row r="10" spans="1:9" s="12" customFormat="1" ht="13.5" customHeight="1">
      <c r="A10" s="79">
        <v>4</v>
      </c>
      <c r="B10" s="80" t="str">
        <f>[1]ORÇAMENTO!D37</f>
        <v>SUPRAESTRUTURA</v>
      </c>
      <c r="C10" s="17">
        <v>0</v>
      </c>
      <c r="D10" s="17">
        <v>0</v>
      </c>
      <c r="E10" s="17">
        <v>0.5</v>
      </c>
      <c r="F10" s="17">
        <v>0.5</v>
      </c>
      <c r="G10" s="17">
        <v>0</v>
      </c>
      <c r="H10" s="17">
        <v>0</v>
      </c>
      <c r="I10" s="27">
        <f>SUM(D10:H10)</f>
        <v>1</v>
      </c>
    </row>
    <row r="11" spans="1:9" s="12" customFormat="1" ht="13.5" customHeight="1">
      <c r="A11" s="79"/>
      <c r="B11" s="80"/>
      <c r="C11" s="18">
        <f t="shared" ref="C11:H11" si="3">C10*$I$11</f>
        <v>0</v>
      </c>
      <c r="D11" s="18">
        <f t="shared" si="3"/>
        <v>0</v>
      </c>
      <c r="E11" s="18">
        <f t="shared" si="3"/>
        <v>5747.5774999999994</v>
      </c>
      <c r="F11" s="18">
        <f t="shared" si="3"/>
        <v>5747.5774999999994</v>
      </c>
      <c r="G11" s="18">
        <f t="shared" si="3"/>
        <v>0</v>
      </c>
      <c r="H11" s="18">
        <f t="shared" si="3"/>
        <v>0</v>
      </c>
      <c r="I11" s="28">
        <f>ORCAMENTO!J35</f>
        <v>11495.154999999999</v>
      </c>
    </row>
    <row r="12" spans="1:9" s="12" customFormat="1" ht="13.5" customHeight="1">
      <c r="A12" s="79">
        <v>5</v>
      </c>
      <c r="B12" s="80" t="str">
        <f>[1]ORÇAMENTO!D41</f>
        <v>ALVENARIA / VEDAÇÃO</v>
      </c>
      <c r="C12" s="17">
        <v>0</v>
      </c>
      <c r="D12" s="17">
        <v>0</v>
      </c>
      <c r="E12" s="17">
        <v>0.5</v>
      </c>
      <c r="F12" s="17">
        <v>0.5</v>
      </c>
      <c r="G12" s="17">
        <v>0</v>
      </c>
      <c r="H12" s="17">
        <v>0</v>
      </c>
      <c r="I12" s="27">
        <f>SUM(C12:H12)</f>
        <v>1</v>
      </c>
    </row>
    <row r="13" spans="1:9" s="12" customFormat="1" ht="13.5" customHeight="1">
      <c r="A13" s="79"/>
      <c r="B13" s="80"/>
      <c r="C13" s="18">
        <f t="shared" ref="C13:H13" si="4">C12*$I$13</f>
        <v>0</v>
      </c>
      <c r="D13" s="18">
        <f t="shared" si="4"/>
        <v>0</v>
      </c>
      <c r="E13" s="18">
        <f t="shared" si="4"/>
        <v>3196.6000000000004</v>
      </c>
      <c r="F13" s="18">
        <f t="shared" si="4"/>
        <v>3196.6000000000004</v>
      </c>
      <c r="G13" s="18">
        <f t="shared" si="4"/>
        <v>0</v>
      </c>
      <c r="H13" s="18">
        <f t="shared" si="4"/>
        <v>0</v>
      </c>
      <c r="I13" s="28">
        <f>ORCAMENTO!J39</f>
        <v>6393.2000000000007</v>
      </c>
    </row>
    <row r="14" spans="1:9" s="12" customFormat="1" ht="13.5" customHeight="1">
      <c r="A14" s="79">
        <v>6</v>
      </c>
      <c r="B14" s="80" t="str">
        <f>[1]ORÇAMENTO!D43</f>
        <v>ESQUADRIAS</v>
      </c>
      <c r="C14" s="17">
        <v>0</v>
      </c>
      <c r="D14" s="17">
        <v>0</v>
      </c>
      <c r="E14" s="17">
        <v>0</v>
      </c>
      <c r="F14" s="17">
        <v>0.5</v>
      </c>
      <c r="G14" s="17">
        <v>0.25</v>
      </c>
      <c r="H14" s="17">
        <v>0.25</v>
      </c>
      <c r="I14" s="27">
        <f>SUM(C14:H14)</f>
        <v>1</v>
      </c>
    </row>
    <row r="15" spans="1:9" s="12" customFormat="1" ht="13.5" customHeight="1">
      <c r="A15" s="79"/>
      <c r="B15" s="80"/>
      <c r="C15" s="18">
        <f t="shared" ref="C15:H15" si="5">C14*$I$15</f>
        <v>0</v>
      </c>
      <c r="D15" s="18">
        <f t="shared" si="5"/>
        <v>0</v>
      </c>
      <c r="E15" s="18">
        <f t="shared" si="5"/>
        <v>0</v>
      </c>
      <c r="F15" s="18">
        <f t="shared" si="5"/>
        <v>19807.094749999997</v>
      </c>
      <c r="G15" s="18">
        <f t="shared" si="5"/>
        <v>9903.5473749999983</v>
      </c>
      <c r="H15" s="18">
        <f t="shared" si="5"/>
        <v>9903.5473749999983</v>
      </c>
      <c r="I15" s="28">
        <f>ORCAMENTO!J41</f>
        <v>39614.189499999993</v>
      </c>
    </row>
    <row r="16" spans="1:9" s="12" customFormat="1" ht="13.5" customHeight="1">
      <c r="A16" s="79">
        <v>7</v>
      </c>
      <c r="B16" s="80" t="str">
        <f>[1]ORÇAMENTO!D55</f>
        <v>COBERTURA</v>
      </c>
      <c r="C16" s="17">
        <v>0</v>
      </c>
      <c r="D16" s="17">
        <v>0</v>
      </c>
      <c r="E16" s="17">
        <v>0.5</v>
      </c>
      <c r="F16" s="17">
        <v>0.5</v>
      </c>
      <c r="G16" s="17">
        <v>0</v>
      </c>
      <c r="H16" s="17">
        <v>0</v>
      </c>
      <c r="I16" s="29">
        <f>SUM(C16:H16)</f>
        <v>1</v>
      </c>
    </row>
    <row r="17" spans="1:9" s="12" customFormat="1" ht="13.5" customHeight="1">
      <c r="A17" s="79"/>
      <c r="B17" s="80"/>
      <c r="C17" s="18">
        <f t="shared" ref="C17:H17" si="6">C16*$I$17</f>
        <v>0</v>
      </c>
      <c r="D17" s="18">
        <f t="shared" si="6"/>
        <v>0</v>
      </c>
      <c r="E17" s="18">
        <f t="shared" si="6"/>
        <v>30865.925000000003</v>
      </c>
      <c r="F17" s="18">
        <f t="shared" si="6"/>
        <v>30865.925000000003</v>
      </c>
      <c r="G17" s="18">
        <f t="shared" si="6"/>
        <v>0</v>
      </c>
      <c r="H17" s="18">
        <f t="shared" si="6"/>
        <v>0</v>
      </c>
      <c r="I17" s="28">
        <f>ORCAMENTO!J52</f>
        <v>61731.850000000006</v>
      </c>
    </row>
    <row r="18" spans="1:9" s="12" customFormat="1" ht="13.5" customHeight="1">
      <c r="A18" s="79">
        <v>8</v>
      </c>
      <c r="B18" s="80" t="str">
        <f>[1]ORÇAMENTO!D62</f>
        <v>INSTALAÇÕES ELÉTRICAS E CABEAMENTO ESTRUTURADO/ SPDA</v>
      </c>
      <c r="C18" s="17">
        <v>0.05</v>
      </c>
      <c r="D18" s="17">
        <v>0.1</v>
      </c>
      <c r="E18" s="17">
        <v>0.1</v>
      </c>
      <c r="F18" s="17">
        <v>0.25</v>
      </c>
      <c r="G18" s="17">
        <v>0.25</v>
      </c>
      <c r="H18" s="17">
        <v>0.25</v>
      </c>
      <c r="I18" s="27">
        <f>SUM(C18:H18)</f>
        <v>1</v>
      </c>
    </row>
    <row r="19" spans="1:9" s="12" customFormat="1" ht="13.5" customHeight="1">
      <c r="A19" s="79"/>
      <c r="B19" s="80"/>
      <c r="C19" s="18">
        <f t="shared" ref="C19:H19" si="7">C18*$I$19</f>
        <v>4079.473</v>
      </c>
      <c r="D19" s="18">
        <f t="shared" si="7"/>
        <v>8158.9459999999999</v>
      </c>
      <c r="E19" s="18">
        <f t="shared" si="7"/>
        <v>8158.9459999999999</v>
      </c>
      <c r="F19" s="18">
        <f t="shared" si="7"/>
        <v>20397.364999999998</v>
      </c>
      <c r="G19" s="18">
        <f t="shared" si="7"/>
        <v>20397.364999999998</v>
      </c>
      <c r="H19" s="18">
        <f t="shared" si="7"/>
        <v>20397.364999999998</v>
      </c>
      <c r="I19" s="28">
        <f>ORCAMENTO!J59</f>
        <v>81589.459999999992</v>
      </c>
    </row>
    <row r="20" spans="1:9" s="12" customFormat="1" ht="13.5" customHeight="1">
      <c r="A20" s="79">
        <v>9</v>
      </c>
      <c r="B20" s="80" t="str">
        <f>[1]ORÇAMENTO!D63</f>
        <v>INSTALAÇÕES HIDRÁULICAS E SANITÁRIAS</v>
      </c>
      <c r="C20" s="17">
        <v>0</v>
      </c>
      <c r="D20" s="17">
        <v>0.1</v>
      </c>
      <c r="E20" s="17">
        <v>0.1</v>
      </c>
      <c r="F20" s="17">
        <v>0.5</v>
      </c>
      <c r="G20" s="17">
        <v>0.2</v>
      </c>
      <c r="H20" s="17">
        <v>0.1</v>
      </c>
      <c r="I20" s="27">
        <f>SUM(C20:H20)</f>
        <v>0.99999999999999989</v>
      </c>
    </row>
    <row r="21" spans="1:9" s="12" customFormat="1" ht="13.5" customHeight="1">
      <c r="A21" s="79"/>
      <c r="B21" s="80"/>
      <c r="C21" s="18">
        <f t="shared" ref="C21:H21" si="8">C20*$I$21</f>
        <v>0</v>
      </c>
      <c r="D21" s="18">
        <f t="shared" si="8"/>
        <v>3623.9674999999997</v>
      </c>
      <c r="E21" s="18">
        <f t="shared" si="8"/>
        <v>3623.9674999999997</v>
      </c>
      <c r="F21" s="18">
        <f t="shared" si="8"/>
        <v>18119.837499999998</v>
      </c>
      <c r="G21" s="18">
        <f t="shared" si="8"/>
        <v>7247.9349999999995</v>
      </c>
      <c r="H21" s="18">
        <f t="shared" si="8"/>
        <v>3623.9674999999997</v>
      </c>
      <c r="I21" s="28">
        <f>ORCAMENTO!J129</f>
        <v>36239.674999999996</v>
      </c>
    </row>
    <row r="22" spans="1:9" s="12" customFormat="1" ht="13.5" customHeight="1">
      <c r="A22" s="79">
        <v>10</v>
      </c>
      <c r="B22" s="80" t="str">
        <f>[1]ORÇAMENTO!D97</f>
        <v>IMPERMEABILIZAÇÃO, ISOLAÇÃO TÉRMICA E ACÚSTICA</v>
      </c>
      <c r="C22" s="17">
        <v>0</v>
      </c>
      <c r="D22" s="17">
        <v>0</v>
      </c>
      <c r="E22" s="17">
        <v>0</v>
      </c>
      <c r="F22" s="17">
        <v>0.5</v>
      </c>
      <c r="G22" s="17">
        <v>0.5</v>
      </c>
      <c r="H22" s="17">
        <v>0</v>
      </c>
      <c r="I22" s="27">
        <f>SUM(C22:H22)</f>
        <v>1</v>
      </c>
    </row>
    <row r="23" spans="1:9" s="12" customFormat="1" ht="13.5" customHeight="1">
      <c r="A23" s="79"/>
      <c r="B23" s="80"/>
      <c r="C23" s="18">
        <f t="shared" ref="C23:H23" si="9">C22*$I$23</f>
        <v>0</v>
      </c>
      <c r="D23" s="18">
        <f t="shared" si="9"/>
        <v>0</v>
      </c>
      <c r="E23" s="18">
        <f t="shared" si="9"/>
        <v>0</v>
      </c>
      <c r="F23" s="18">
        <f t="shared" si="9"/>
        <v>456.75</v>
      </c>
      <c r="G23" s="18">
        <f t="shared" si="9"/>
        <v>456.75</v>
      </c>
      <c r="H23" s="18">
        <f t="shared" si="9"/>
        <v>0</v>
      </c>
      <c r="I23" s="28">
        <f>ORCAMENTO!J163</f>
        <v>913.5</v>
      </c>
    </row>
    <row r="24" spans="1:9" s="12" customFormat="1" ht="13.5" customHeight="1">
      <c r="A24" s="79">
        <v>11</v>
      </c>
      <c r="B24" s="80" t="str">
        <f>[1]ORÇAMENTO!D100</f>
        <v>INSTALAÇÕES DE COMBATE À INCÊNDIO</v>
      </c>
      <c r="C24" s="17">
        <v>0</v>
      </c>
      <c r="D24" s="17">
        <v>0</v>
      </c>
      <c r="E24" s="17">
        <v>0</v>
      </c>
      <c r="F24" s="17">
        <v>0</v>
      </c>
      <c r="G24" s="17">
        <v>0</v>
      </c>
      <c r="H24" s="17">
        <v>1</v>
      </c>
      <c r="I24" s="27">
        <f>SUM(C24:H24)</f>
        <v>1</v>
      </c>
    </row>
    <row r="25" spans="1:9" s="12" customFormat="1" ht="13.5" customHeight="1">
      <c r="A25" s="79"/>
      <c r="B25" s="80"/>
      <c r="C25" s="18">
        <f t="shared" ref="C25:H25" si="10">C24*$I$25</f>
        <v>0</v>
      </c>
      <c r="D25" s="18">
        <f t="shared" si="10"/>
        <v>0</v>
      </c>
      <c r="E25" s="18">
        <f t="shared" si="10"/>
        <v>0</v>
      </c>
      <c r="F25" s="18">
        <f t="shared" si="10"/>
        <v>0</v>
      </c>
      <c r="G25" s="18">
        <f t="shared" si="10"/>
        <v>0</v>
      </c>
      <c r="H25" s="18">
        <f t="shared" si="10"/>
        <v>969.27</v>
      </c>
      <c r="I25" s="28">
        <f>ORCAMENTO!J166</f>
        <v>969.27</v>
      </c>
    </row>
    <row r="26" spans="1:9" s="12" customFormat="1" ht="13.5" customHeight="1">
      <c r="A26" s="79">
        <v>12</v>
      </c>
      <c r="B26" s="80" t="str">
        <f>[1]ORÇAMENTO!D104</f>
        <v>REVESTIMENTOS</v>
      </c>
      <c r="C26" s="17">
        <v>0</v>
      </c>
      <c r="D26" s="17">
        <v>0</v>
      </c>
      <c r="E26" s="17">
        <v>0.2</v>
      </c>
      <c r="F26" s="17">
        <v>0.3</v>
      </c>
      <c r="G26" s="17">
        <v>0.3</v>
      </c>
      <c r="H26" s="17">
        <v>0.2</v>
      </c>
      <c r="I26" s="27">
        <f>SUM(C26:H26)</f>
        <v>1</v>
      </c>
    </row>
    <row r="27" spans="1:9" s="12" customFormat="1" ht="13.5" customHeight="1">
      <c r="A27" s="79"/>
      <c r="B27" s="80"/>
      <c r="C27" s="18">
        <f t="shared" ref="C27:H27" si="11">C26*$I$27</f>
        <v>0</v>
      </c>
      <c r="D27" s="18">
        <f t="shared" si="11"/>
        <v>0</v>
      </c>
      <c r="E27" s="18">
        <f t="shared" si="11"/>
        <v>10269.770000000002</v>
      </c>
      <c r="F27" s="18">
        <f t="shared" si="11"/>
        <v>15404.655000000001</v>
      </c>
      <c r="G27" s="18">
        <f t="shared" si="11"/>
        <v>15404.655000000001</v>
      </c>
      <c r="H27" s="18">
        <f t="shared" si="11"/>
        <v>10269.770000000002</v>
      </c>
      <c r="I27" s="28">
        <f>ORCAMENTO!J170</f>
        <v>51348.850000000006</v>
      </c>
    </row>
    <row r="28" spans="1:9" s="12" customFormat="1" ht="13.5" customHeight="1">
      <c r="A28" s="79">
        <v>13</v>
      </c>
      <c r="B28" s="80" t="str">
        <f>[1]ORÇAMENTO!D124</f>
        <v>VIDROS</v>
      </c>
      <c r="C28" s="17">
        <v>0</v>
      </c>
      <c r="D28" s="17">
        <v>0</v>
      </c>
      <c r="E28" s="17">
        <v>0</v>
      </c>
      <c r="F28" s="17">
        <v>0.5</v>
      </c>
      <c r="G28" s="17">
        <v>0.5</v>
      </c>
      <c r="H28" s="17">
        <v>0</v>
      </c>
      <c r="I28" s="27">
        <f>SUM(C28:H28)</f>
        <v>1</v>
      </c>
    </row>
    <row r="29" spans="1:9" s="12" customFormat="1" ht="13.5" customHeight="1">
      <c r="A29" s="79"/>
      <c r="B29" s="80"/>
      <c r="C29" s="19">
        <f t="shared" ref="C29:H29" si="12">C28*$I$29</f>
        <v>0</v>
      </c>
      <c r="D29" s="18">
        <f t="shared" si="12"/>
        <v>0</v>
      </c>
      <c r="E29" s="18">
        <f t="shared" si="12"/>
        <v>0</v>
      </c>
      <c r="F29" s="18">
        <f t="shared" si="12"/>
        <v>3179.7449999999999</v>
      </c>
      <c r="G29" s="18">
        <f t="shared" si="12"/>
        <v>3179.7449999999999</v>
      </c>
      <c r="H29" s="18">
        <f t="shared" si="12"/>
        <v>0</v>
      </c>
      <c r="I29" s="28">
        <f>ORCAMENTO!J190</f>
        <v>6359.49</v>
      </c>
    </row>
    <row r="30" spans="1:9" s="12" customFormat="1" ht="13.5" customHeight="1">
      <c r="A30" s="79">
        <v>14</v>
      </c>
      <c r="B30" s="80" t="str">
        <f>[1]ORÇAMENTO!D127</f>
        <v>PINTURA</v>
      </c>
      <c r="C30" s="17">
        <v>0</v>
      </c>
      <c r="D30" s="17">
        <v>0</v>
      </c>
      <c r="E30" s="17">
        <v>0</v>
      </c>
      <c r="F30" s="17">
        <v>0.1</v>
      </c>
      <c r="G30" s="17">
        <v>0.4</v>
      </c>
      <c r="H30" s="17">
        <v>0.5</v>
      </c>
      <c r="I30" s="27">
        <f>SUM(C30:H30)</f>
        <v>1</v>
      </c>
    </row>
    <row r="31" spans="1:9" s="12" customFormat="1" ht="13.5" customHeight="1">
      <c r="A31" s="79"/>
      <c r="B31" s="80"/>
      <c r="C31" s="18">
        <f t="shared" ref="C31:H31" si="13">C30*$I$31</f>
        <v>0</v>
      </c>
      <c r="D31" s="18">
        <f t="shared" si="13"/>
        <v>0</v>
      </c>
      <c r="E31" s="18">
        <f t="shared" si="13"/>
        <v>0</v>
      </c>
      <c r="F31" s="18">
        <f t="shared" si="13"/>
        <v>1724.0400000000002</v>
      </c>
      <c r="G31" s="18">
        <f t="shared" si="13"/>
        <v>6896.1600000000008</v>
      </c>
      <c r="H31" s="18">
        <f t="shared" si="13"/>
        <v>8620.2000000000007</v>
      </c>
      <c r="I31" s="28">
        <f>ORCAMENTO!J193</f>
        <v>17240.400000000001</v>
      </c>
    </row>
    <row r="32" spans="1:9" s="12" customFormat="1" ht="13.5" customHeight="1">
      <c r="A32" s="79">
        <v>16</v>
      </c>
      <c r="B32" s="80" t="str">
        <f>[1]ORÇAMENTO!D136</f>
        <v>SERVIÇOS COMPLEMENTARES</v>
      </c>
      <c r="C32" s="20">
        <v>0</v>
      </c>
      <c r="D32" s="20">
        <v>0</v>
      </c>
      <c r="E32" s="20">
        <v>0</v>
      </c>
      <c r="F32" s="20">
        <v>0</v>
      </c>
      <c r="G32" s="20">
        <v>0.5</v>
      </c>
      <c r="H32" s="20">
        <v>0.5</v>
      </c>
      <c r="I32" s="30">
        <f>SUM(C32:H32)</f>
        <v>1</v>
      </c>
    </row>
    <row r="33" spans="1:11" s="12" customFormat="1" ht="13.5" customHeight="1">
      <c r="A33" s="79"/>
      <c r="B33" s="80"/>
      <c r="C33" s="18">
        <f t="shared" ref="C33:H33" si="14">C32*$I$33</f>
        <v>0</v>
      </c>
      <c r="D33" s="18">
        <f t="shared" si="14"/>
        <v>0</v>
      </c>
      <c r="E33" s="18">
        <f t="shared" si="14"/>
        <v>0</v>
      </c>
      <c r="F33" s="18">
        <f t="shared" si="14"/>
        <v>0</v>
      </c>
      <c r="G33" s="18">
        <f t="shared" si="14"/>
        <v>1732.39625</v>
      </c>
      <c r="H33" s="18">
        <f t="shared" si="14"/>
        <v>1732.39625</v>
      </c>
      <c r="I33" s="28">
        <f>ORCAMENTO!J202</f>
        <v>3464.7925</v>
      </c>
    </row>
    <row r="34" spans="1:11" s="12" customFormat="1" ht="13.5" customHeight="1">
      <c r="A34" s="25"/>
      <c r="B34" s="25"/>
      <c r="C34" s="31">
        <f>SUM(C5+C7+C9+C11+C13+C15+C17+C19+C21+C23+C27+C33+C31+C29+C25)</f>
        <v>74289.834999999992</v>
      </c>
      <c r="D34" s="31">
        <f t="shared" ref="D34:H34" si="15">SUM(D5+D7+D9+D11+D13+D15+D17+D19+D21+D23+D27+D33+D31+D29+D25)</f>
        <v>56829.951499999996</v>
      </c>
      <c r="E34" s="31">
        <f t="shared" si="15"/>
        <v>71804.643000000011</v>
      </c>
      <c r="F34" s="31">
        <f t="shared" si="15"/>
        <v>125959.52074999998</v>
      </c>
      <c r="G34" s="31">
        <f t="shared" si="15"/>
        <v>71509.384624999992</v>
      </c>
      <c r="H34" s="31">
        <f t="shared" si="15"/>
        <v>61807.347124999993</v>
      </c>
      <c r="I34" s="31">
        <f>SUM(I5+I7+I9+I11+I13+I15+I17+I19+I21+I23+I27+I33+I31+I29+I25)</f>
        <v>462200.68200000003</v>
      </c>
      <c r="J34" s="21"/>
    </row>
    <row r="35" spans="1:11" ht="13.5" customHeight="1">
      <c r="A35" s="81" t="s">
        <v>459</v>
      </c>
      <c r="B35" s="81"/>
      <c r="C35" s="22"/>
      <c r="D35" s="9"/>
      <c r="E35" s="9"/>
      <c r="F35" s="9"/>
      <c r="G35" s="9"/>
      <c r="H35" s="9"/>
      <c r="I35" s="32">
        <f>ORCAMENTO!J205</f>
        <v>462200.68200000003</v>
      </c>
      <c r="K35" s="11"/>
    </row>
    <row r="37" spans="1:11" ht="12.75" customHeight="1">
      <c r="I37" s="15"/>
    </row>
  </sheetData>
  <mergeCells count="33">
    <mergeCell ref="A1:I1"/>
    <mergeCell ref="A2:H2"/>
    <mergeCell ref="A4:A5"/>
    <mergeCell ref="B4:B5"/>
    <mergeCell ref="A6:A7"/>
    <mergeCell ref="B6:B7"/>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32:A33"/>
    <mergeCell ref="B32:B33"/>
    <mergeCell ref="A35:B35"/>
    <mergeCell ref="A26:A27"/>
    <mergeCell ref="B26:B27"/>
    <mergeCell ref="A28:A29"/>
    <mergeCell ref="B28:B29"/>
    <mergeCell ref="A30:A31"/>
    <mergeCell ref="B30:B31"/>
  </mergeCells>
  <printOptions horizontalCentered="1"/>
  <pageMargins left="0.59055118110236227" right="0.59055118110236227" top="0.78740157480314965" bottom="0.39370078740157483" header="0.11811023622047245" footer="0.19685039370078741"/>
  <pageSetup scale="97" fitToHeight="0"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2</vt:i4>
      </vt:variant>
    </vt:vector>
  </HeadingPairs>
  <TitlesOfParts>
    <vt:vector size="4" baseType="lpstr">
      <vt:lpstr>ORCAMENTO</vt:lpstr>
      <vt:lpstr>CRONOGRAMA </vt:lpstr>
      <vt:lpstr>ORCAMENTO!Area_de_impressao</vt:lpstr>
      <vt:lpstr>ORCAMENTO!Titulos_de_impressao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pccli</cp:lastModifiedBy>
  <cp:lastPrinted>2018-09-05T17:00:03Z</cp:lastPrinted>
  <dcterms:created xsi:type="dcterms:W3CDTF">2018-09-03T11:13:32Z</dcterms:created>
  <dcterms:modified xsi:type="dcterms:W3CDTF">2018-09-05T17:02:06Z</dcterms:modified>
</cp:coreProperties>
</file>