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dos\Desktop\Planilha de pontução seleção PPGBA\"/>
    </mc:Choice>
  </mc:AlternateContent>
  <bookViews>
    <workbookView xWindow="0" yWindow="0" windowWidth="20490" windowHeight="7650"/>
  </bookViews>
  <sheets>
    <sheet name="CURRÍCULO" sheetId="1" r:id="rId1"/>
    <sheet name="FÓRMULAS" sheetId="2" state="hidden" r:id="rId2"/>
  </sheets>
  <calcPr calcId="162913"/>
</workbook>
</file>

<file path=xl/calcChain.xml><?xml version="1.0" encoding="utf-8"?>
<calcChain xmlns="http://schemas.openxmlformats.org/spreadsheetml/2006/main">
  <c r="F27" i="1" l="1"/>
  <c r="F26" i="1"/>
  <c r="F25" i="1"/>
  <c r="F23" i="1"/>
  <c r="F22" i="1"/>
  <c r="F20" i="1"/>
  <c r="F19" i="1"/>
  <c r="F18" i="1"/>
  <c r="F17" i="1"/>
  <c r="F16" i="1"/>
  <c r="F15" i="1"/>
  <c r="F14" i="1"/>
  <c r="F13" i="1"/>
  <c r="E36" i="1" l="1"/>
  <c r="E35" i="1"/>
  <c r="E34" i="1"/>
  <c r="E33" i="1"/>
  <c r="E32" i="1"/>
  <c r="E27" i="1"/>
  <c r="E26" i="1"/>
  <c r="E25" i="1"/>
  <c r="E20" i="1"/>
  <c r="D52" i="2"/>
  <c r="D51" i="2"/>
  <c r="D53" i="2" s="1"/>
  <c r="D50" i="2"/>
  <c r="D47" i="2"/>
  <c r="D46" i="2"/>
  <c r="D45" i="2"/>
  <c r="D44" i="2"/>
  <c r="D43" i="2"/>
  <c r="D42" i="2"/>
  <c r="D48" i="2" s="1"/>
  <c r="D39" i="2"/>
  <c r="D38" i="2"/>
  <c r="D37" i="2"/>
  <c r="D36" i="2"/>
  <c r="D35" i="2"/>
  <c r="D34" i="2"/>
  <c r="D40" i="2" s="1"/>
  <c r="D29" i="2"/>
  <c r="D28" i="2"/>
  <c r="D30" i="2" s="1"/>
  <c r="D25" i="2"/>
  <c r="D24" i="2"/>
  <c r="D23" i="2"/>
  <c r="D26" i="2" s="1"/>
  <c r="D19" i="2"/>
  <c r="D18" i="2"/>
  <c r="D17" i="2"/>
  <c r="D16" i="2"/>
  <c r="D15" i="2"/>
  <c r="D20" i="2" s="1"/>
  <c r="D11" i="2"/>
  <c r="D10" i="2"/>
  <c r="D9" i="2"/>
  <c r="D8" i="2"/>
  <c r="D7" i="2"/>
  <c r="D12" i="2" s="1"/>
  <c r="D6" i="2"/>
  <c r="D5" i="2"/>
  <c r="E23" i="1"/>
  <c r="E22" i="1"/>
  <c r="E19" i="1"/>
  <c r="E18" i="1"/>
  <c r="E17" i="1"/>
  <c r="E16" i="1"/>
  <c r="E15" i="1"/>
  <c r="E14" i="1"/>
  <c r="E13" i="1"/>
  <c r="E39" i="1" l="1"/>
  <c r="E38" i="1"/>
  <c r="D56" i="2"/>
</calcChain>
</file>

<file path=xl/sharedStrings.xml><?xml version="1.0" encoding="utf-8"?>
<sst xmlns="http://schemas.openxmlformats.org/spreadsheetml/2006/main" count="164" uniqueCount="137">
  <si>
    <t>A PLANILHA DEVE SER PREENCHIDA NO COMPUTADOR</t>
  </si>
  <si>
    <t>PARA QUE O PRÓPRIO PROGRAMA FAÇA A SOMATÓRIA DOS PONTOS</t>
  </si>
  <si>
    <t>CCNE - UFSM</t>
  </si>
  <si>
    <t>PLANILHA DE AVALIAÇÃO DE CURRÍCULOS – ÚLTIMOS 5 ANOS</t>
  </si>
  <si>
    <t xml:space="preserve">Preencher </t>
  </si>
  <si>
    <t>nesta coluna</t>
  </si>
  <si>
    <t>Pontos</t>
  </si>
  <si>
    <t>Número do comprovante</t>
  </si>
  <si>
    <t>1º autor</t>
  </si>
  <si>
    <t>SUBTOTAL</t>
  </si>
  <si>
    <t>TOTAL</t>
  </si>
  <si>
    <t>Nome do Candidato:</t>
  </si>
  <si>
    <t>Data:</t>
  </si>
  <si>
    <t>Obs. Apresentar apenas os comprovantes referentes aos itens preenchidos nesta planilha e em ordem.</t>
  </si>
  <si>
    <t>Atividades não incluídas nesta planilha não serão consideradas.</t>
  </si>
  <si>
    <t>Todos os comprovantes devem ser numerados e a relação desta numeração deve ser indicada na coluna G desta planilha.</t>
  </si>
  <si>
    <t>E-mail (obrigatório preencher):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</si>
  <si>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</si>
  <si>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</si>
  <si>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</si>
  <si>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</si>
  <si>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</si>
  <si>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 xml:space="preserve">Bolsista de iniciação de Universidade de origem - não UFSM 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</si>
  <si>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</si>
  <si>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</si>
  <si>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</si>
  <si>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</si>
  <si>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</si>
  <si>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</si>
  <si>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</si>
  <si>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</si>
  <si>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</si>
  <si>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 xml:space="preserve">Estágio em laboratório de orientador do  CPG Bioq Tox </t>
  </si>
  <si>
    <t>B10*1</t>
  </si>
  <si>
    <t>Estágio em laboratório de pesquisa não vinculado ao CPG Bioq Tox</t>
  </si>
  <si>
    <t>B11*0,5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</si>
  <si>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</si>
  <si>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</si>
  <si>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</si>
  <si>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</si>
  <si>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</si>
  <si>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</si>
  <si>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</si>
  <si>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</si>
  <si>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</si>
  <si>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</si>
  <si>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</si>
  <si>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</si>
  <si>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</si>
  <si>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</si>
  <si>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</si>
  <si>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</si>
  <si>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</si>
  <si>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</si>
  <si>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</si>
  <si>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</si>
  <si>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</si>
  <si>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</si>
  <si>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</si>
  <si>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</si>
  <si>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</si>
  <si>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</si>
  <si>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</si>
  <si>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</si>
  <si>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</si>
  <si>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</si>
  <si>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</si>
  <si>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</si>
  <si>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</si>
  <si>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</si>
  <si>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
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</si>
  <si>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</si>
  <si>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</si>
  <si>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</si>
  <si>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</si>
  <si>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</si>
  <si>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</si>
  <si>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</si>
  <si>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</si>
  <si>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</si>
  <si>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</si>
  <si>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</si>
  <si>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</si>
  <si>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</si>
  <si>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</si>
  <si>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</si>
  <si>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</si>
  <si>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</si>
  <si>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</si>
  <si>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</si>
  <si>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</si>
  <si>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</si>
  <si>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</si>
  <si>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</si>
  <si>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</si>
  <si>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</si>
  <si>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</si>
  <si>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</si>
  <si>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</si>
  <si>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</si>
  <si>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</si>
  <si>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</si>
  <si>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</si>
  <si>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</si>
  <si>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D12+D20+D26+D30+D40+D48+D53</t>
  </si>
  <si>
    <t xml:space="preserve">1.1.1 - Revista qualis A1 </t>
  </si>
  <si>
    <t xml:space="preserve">1.1.2 - Revista qualis A2 </t>
  </si>
  <si>
    <t>1.2.1 – Editoração de livro com ISBN</t>
  </si>
  <si>
    <t>1.2.1 – Capítulo de livro com ISBN</t>
  </si>
  <si>
    <t>1.3.1 - Resumo em congresso de sociedade internacional</t>
  </si>
  <si>
    <t xml:space="preserve">1.3.2 - Resumo em congresso de sociedade nacional </t>
  </si>
  <si>
    <t>1.3.3 - Resumo apresentado em congresso regional</t>
  </si>
  <si>
    <t>2.2 - Palestra ministrada</t>
  </si>
  <si>
    <t>2.3 - Organização de evento, feira, exposição e similares</t>
  </si>
  <si>
    <t>2.4 - Minicurso ministrado</t>
  </si>
  <si>
    <t>2.5 - Monitoria em disciplina de graduação ou pós-graduação</t>
  </si>
  <si>
    <t>Será considerado apenas o qualis da área de Biodiversidade da Capes (Quadriênio 2017-2020)</t>
  </si>
  <si>
    <t>nº de participações</t>
  </si>
  <si>
    <t>subtotal Produção Científica</t>
  </si>
  <si>
    <t>subtotal Participação em atividades de ensino e extensão</t>
  </si>
  <si>
    <t>2.1 - Participação em projeto de extensão (cada certificado de projeto deve possuir mais de 19 horas)</t>
  </si>
  <si>
    <t>Co-autoria (-75%)</t>
  </si>
  <si>
    <t>1.3 - Resumos apresentados (informe o número de trabalhos em cada item)</t>
  </si>
  <si>
    <t>1.1.3 - Revista qualis A3</t>
  </si>
  <si>
    <t>1.1.4 - Revista qualis A4</t>
  </si>
  <si>
    <t>1.1.5 - Revista qualis A5</t>
  </si>
  <si>
    <t>1.1.6 - Revista qualis B1</t>
  </si>
  <si>
    <t>1.1.7 - Revista qualis B2</t>
  </si>
  <si>
    <t>1.1.8 - Revista qualis B3, B4, B5 e C</t>
  </si>
  <si>
    <t>1.1 - Artigos aceitos e publicados, na área (informe o número de trabalhos em cada item)</t>
  </si>
  <si>
    <t>1.2 – Livros (informe o número de trabalhos em cada item)</t>
  </si>
  <si>
    <t xml:space="preserve">Revistas que não foram classificadas no qualis, serão avaliadas pela comissão de seleção em função de seu fator de impacto. </t>
  </si>
  <si>
    <r>
      <t xml:space="preserve">PROGRAMA DE PÓS-GRADUAÇÃO EM BIODIVERSIDADE ANIMAL - </t>
    </r>
    <r>
      <rPr>
        <b/>
        <sz val="12"/>
        <color rgb="FF000000"/>
        <rFont val="Arial"/>
        <family val="2"/>
      </rPr>
      <t>DOUTORADO</t>
    </r>
  </si>
  <si>
    <t>Teto item 1: 20</t>
  </si>
  <si>
    <t>Teto item 2: 6,25</t>
  </si>
  <si>
    <t>2. Participação em atividades de ensino e extensão</t>
  </si>
  <si>
    <t>1. Produção científica (na área da biodiversidade)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</si>
</sst>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b/>
      <sz val="11"/>
      <color rgb="FFFF0000"/>
      <name val="Arial"/>
    </font>
    <font>
      <b/>
      <sz val="11"/>
      <color rgb="FF000000"/>
      <name val="Arial"/>
    </font>
    <font>
      <b/>
      <sz val="11"/>
      <color rgb="FF0000FF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 style="thin">
        <color rgb="FF212121"/>
      </right>
      <top style="thin">
        <color rgb="FF212121"/>
      </top>
      <bottom style="thin">
        <color rgb="FF212121"/>
      </bottom>
      <diagonal/>
    </border>
    <border>
      <left style="medium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/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/>
      <top/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/>
      <diagonal/>
    </border>
    <border>
      <left style="thin">
        <color rgb="FF212121"/>
      </left>
      <right style="thin">
        <color rgb="FF212121"/>
      </right>
      <top/>
      <bottom/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/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Alignment="1"/>
    <xf numFmtId="0" fontId="6" fillId="0" borderId="2" xfId="0" applyFont="1" applyBorder="1" applyAlignment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1" xfId="0" applyFont="1" applyBorder="1" applyAlignment="1"/>
    <xf numFmtId="2" fontId="2" fillId="2" borderId="2" xfId="0" applyNumberFormat="1" applyFont="1" applyFill="1" applyBorder="1" applyAlignment="1"/>
    <xf numFmtId="0" fontId="6" fillId="4" borderId="2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3" borderId="2" xfId="0" applyFont="1" applyFill="1" applyBorder="1" applyAlignment="1"/>
    <xf numFmtId="0" fontId="2" fillId="0" borderId="3" xfId="0" applyFont="1" applyBorder="1" applyAlignment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2" fontId="6" fillId="2" borderId="2" xfId="0" applyNumberFormat="1" applyFont="1" applyFill="1" applyBorder="1" applyAlignment="1"/>
    <xf numFmtId="2" fontId="6" fillId="0" borderId="2" xfId="0" applyNumberFormat="1" applyFont="1" applyBorder="1" applyAlignment="1"/>
    <xf numFmtId="0" fontId="6" fillId="5" borderId="2" xfId="0" applyFont="1" applyFill="1" applyBorder="1" applyAlignment="1">
      <alignment horizontal="center"/>
    </xf>
    <xf numFmtId="2" fontId="6" fillId="5" borderId="2" xfId="0" applyNumberFormat="1" applyFont="1" applyFill="1" applyBorder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4" borderId="6" xfId="0" applyFont="1" applyFill="1" applyBorder="1" applyAlignment="1"/>
    <xf numFmtId="0" fontId="2" fillId="0" borderId="7" xfId="0" applyFont="1" applyBorder="1" applyAlignment="1"/>
    <xf numFmtId="0" fontId="2" fillId="4" borderId="2" xfId="0" applyFont="1" applyFill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6" fillId="0" borderId="5" xfId="0" applyFont="1" applyBorder="1" applyAlignme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0" xfId="0" applyFont="1" applyBorder="1" applyAlignment="1"/>
    <xf numFmtId="0" fontId="6" fillId="6" borderId="11" xfId="0" applyFont="1" applyFill="1" applyBorder="1" applyAlignment="1"/>
    <xf numFmtId="0" fontId="6" fillId="3" borderId="12" xfId="0" applyFont="1" applyFill="1" applyBorder="1" applyAlignment="1"/>
    <xf numFmtId="0" fontId="2" fillId="6" borderId="6" xfId="0" applyFont="1" applyFill="1" applyBorder="1" applyAlignment="1"/>
    <xf numFmtId="0" fontId="2" fillId="3" borderId="6" xfId="0" applyFont="1" applyFill="1" applyBorder="1" applyAlignment="1"/>
    <xf numFmtId="0" fontId="2" fillId="0" borderId="0" xfId="0" applyFont="1" applyAlignment="1">
      <alignment wrapText="1"/>
    </xf>
    <xf numFmtId="0" fontId="2" fillId="6" borderId="2" xfId="0" applyFont="1" applyFill="1" applyBorder="1" applyAlignment="1"/>
    <xf numFmtId="0" fontId="2" fillId="3" borderId="13" xfId="0" applyFont="1" applyFill="1" applyBorder="1" applyAlignment="1"/>
    <xf numFmtId="0" fontId="6" fillId="0" borderId="8" xfId="0" applyFont="1" applyBorder="1" applyAlignment="1">
      <alignment horizontal="right"/>
    </xf>
    <xf numFmtId="0" fontId="2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/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/>
    <xf numFmtId="0" fontId="2" fillId="0" borderId="2" xfId="0" applyFont="1" applyFill="1" applyBorder="1" applyAlignment="1"/>
    <xf numFmtId="2" fontId="2" fillId="2" borderId="13" xfId="0" applyNumberFormat="1" applyFont="1" applyFill="1" applyBorder="1" applyAlignment="1"/>
    <xf numFmtId="2" fontId="2" fillId="2" borderId="15" xfId="0" applyNumberFormat="1" applyFont="1" applyFill="1" applyBorder="1" applyAlignment="1"/>
    <xf numFmtId="0" fontId="2" fillId="3" borderId="15" xfId="0" applyFont="1" applyFill="1" applyBorder="1" applyAlignment="1"/>
    <xf numFmtId="0" fontId="2" fillId="8" borderId="2" xfId="0" applyFont="1" applyFill="1" applyBorder="1" applyAlignment="1">
      <alignment horizontal="center"/>
    </xf>
    <xf numFmtId="2" fontId="2" fillId="7" borderId="2" xfId="0" applyNumberFormat="1" applyFont="1" applyFill="1" applyBorder="1" applyAlignment="1"/>
    <xf numFmtId="0" fontId="11" fillId="0" borderId="0" xfId="0" applyFont="1" applyAlignment="1"/>
    <xf numFmtId="0" fontId="15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2" fillId="0" borderId="16" xfId="0" applyFont="1" applyBorder="1" applyAlignment="1"/>
    <xf numFmtId="0" fontId="2" fillId="4" borderId="13" xfId="0" applyFont="1" applyFill="1" applyBorder="1" applyAlignment="1">
      <alignment horizontal="center"/>
    </xf>
    <xf numFmtId="0" fontId="2" fillId="0" borderId="15" xfId="0" applyFont="1" applyBorder="1" applyAlignment="1"/>
    <xf numFmtId="0" fontId="2" fillId="4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0" fontId="13" fillId="0" borderId="2" xfId="0" applyFont="1" applyBorder="1" applyAlignment="1"/>
    <xf numFmtId="0" fontId="14" fillId="0" borderId="2" xfId="0" applyFont="1" applyBorder="1" applyAlignment="1"/>
    <xf numFmtId="2" fontId="6" fillId="7" borderId="8" xfId="0" applyNumberFormat="1" applyFont="1" applyFill="1" applyBorder="1" applyAlignment="1"/>
    <xf numFmtId="2" fontId="6" fillId="0" borderId="13" xfId="0" applyNumberFormat="1" applyFont="1" applyFill="1" applyBorder="1" applyAlignment="1"/>
    <xf numFmtId="2" fontId="6" fillId="0" borderId="6" xfId="0" applyNumberFormat="1" applyFont="1" applyBorder="1" applyAlignment="1"/>
    <xf numFmtId="2" fontId="6" fillId="0" borderId="15" xfId="0" applyNumberFormat="1" applyFont="1" applyFill="1" applyBorder="1" applyAlignment="1"/>
    <xf numFmtId="0" fontId="16" fillId="0" borderId="2" xfId="0" applyFont="1" applyBorder="1" applyAlignment="1"/>
    <xf numFmtId="0" fontId="16" fillId="0" borderId="3" xfId="0" applyFont="1" applyBorder="1" applyAlignment="1"/>
    <xf numFmtId="0" fontId="2" fillId="9" borderId="2" xfId="0" applyFont="1" applyFill="1" applyBorder="1" applyAlignment="1"/>
    <xf numFmtId="0" fontId="13" fillId="0" borderId="8" xfId="0" applyFont="1" applyBorder="1" applyAlignment="1"/>
    <xf numFmtId="0" fontId="6" fillId="0" borderId="2" xfId="0" applyFont="1" applyFill="1" applyBorder="1" applyAlignment="1">
      <alignment horizontal="center"/>
    </xf>
    <xf numFmtId="0" fontId="17" fillId="0" borderId="0" xfId="0" applyFont="1" applyAlignment="1"/>
    <xf numFmtId="0" fontId="18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9" workbookViewId="0">
      <selection activeCell="A19" sqref="A19"/>
    </sheetView>
  </sheetViews>
  <sheetFormatPr defaultColWidth="12.5703125" defaultRowHeight="15" customHeight="1" x14ac:dyDescent="0.2"/>
  <cols>
    <col min="1" max="1" width="90.42578125" customWidth="1"/>
    <col min="2" max="2" width="15.7109375" customWidth="1"/>
    <col min="3" max="3" width="16.28515625" customWidth="1"/>
    <col min="4" max="4" width="11" customWidth="1"/>
    <col min="5" max="6" width="7.140625" customWidth="1"/>
    <col min="7" max="7" width="23.85546875" customWidth="1"/>
    <col min="8" max="26" width="8" customWidth="1"/>
  </cols>
  <sheetData>
    <row r="1" spans="1:26" ht="18.75" customHeight="1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ht="18.75" customHeight="1" x14ac:dyDescent="0.25">
      <c r="A2" s="1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ht="18.75" customHeight="1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6" ht="18.75" customHeight="1" x14ac:dyDescent="0.25">
      <c r="A4" s="66" t="s">
        <v>132</v>
      </c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ht="18.75" customHeight="1" x14ac:dyDescent="0.25">
      <c r="A5" s="5" t="s">
        <v>2</v>
      </c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14.25" customHeight="1" x14ac:dyDescent="0.2">
      <c r="A6" s="3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16.5" customHeight="1" x14ac:dyDescent="0.25">
      <c r="A7" s="6" t="s">
        <v>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16.5" customHeight="1" x14ac:dyDescent="0.2">
      <c r="A8" s="87" t="s">
        <v>116</v>
      </c>
      <c r="B8" s="7" t="s">
        <v>4</v>
      </c>
      <c r="C8" s="7" t="s">
        <v>4</v>
      </c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14.25" customHeight="1" x14ac:dyDescent="0.2">
      <c r="A9" s="9"/>
      <c r="B9" s="7" t="s">
        <v>5</v>
      </c>
      <c r="C9" s="7" t="s">
        <v>5</v>
      </c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">
      <c r="A10" s="12"/>
      <c r="B10" s="11"/>
      <c r="C10" s="7"/>
      <c r="D10" s="14"/>
      <c r="E10" s="8"/>
      <c r="F10" s="8"/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">
      <c r="A11" s="77" t="s">
        <v>136</v>
      </c>
      <c r="B11" s="11"/>
      <c r="C11" s="7"/>
      <c r="D11" s="8"/>
      <c r="E11" s="8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12" t="s">
        <v>129</v>
      </c>
      <c r="B12" s="16" t="s">
        <v>8</v>
      </c>
      <c r="C12" s="16" t="s">
        <v>121</v>
      </c>
      <c r="D12" s="17"/>
      <c r="E12" s="18" t="s">
        <v>6</v>
      </c>
      <c r="F12" s="18" t="s">
        <v>6</v>
      </c>
      <c r="G12" s="19" t="s">
        <v>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">
      <c r="A13" s="20" t="s">
        <v>105</v>
      </c>
      <c r="B13" s="13"/>
      <c r="C13" s="13"/>
      <c r="D13" s="3"/>
      <c r="E13" s="15">
        <f>(B13*12)</f>
        <v>0</v>
      </c>
      <c r="F13" s="15">
        <f>(C13*12)*0.25</f>
        <v>0</v>
      </c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">
      <c r="A14" s="20" t="s">
        <v>106</v>
      </c>
      <c r="B14" s="13"/>
      <c r="C14" s="13"/>
      <c r="D14" s="22"/>
      <c r="E14" s="15">
        <f>(B14*10)</f>
        <v>0</v>
      </c>
      <c r="F14" s="15">
        <f>(C14*10)*0.25</f>
        <v>0</v>
      </c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">
      <c r="A15" s="20" t="s">
        <v>123</v>
      </c>
      <c r="B15" s="13"/>
      <c r="C15" s="13"/>
      <c r="D15" s="3"/>
      <c r="E15" s="15">
        <f>(B15*8)</f>
        <v>0</v>
      </c>
      <c r="F15" s="15">
        <f>(C15*8)*0.25</f>
        <v>0</v>
      </c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">
      <c r="A16" s="20" t="s">
        <v>124</v>
      </c>
      <c r="B16" s="13"/>
      <c r="C16" s="13"/>
      <c r="D16" s="23"/>
      <c r="E16" s="15">
        <f>(B16*6)</f>
        <v>0</v>
      </c>
      <c r="F16" s="15">
        <f>(C16*6)*0.25</f>
        <v>0</v>
      </c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">
      <c r="A17" s="20" t="s">
        <v>125</v>
      </c>
      <c r="B17" s="13"/>
      <c r="C17" s="13"/>
      <c r="D17" s="23"/>
      <c r="E17" s="15">
        <f>(B17*4)</f>
        <v>0</v>
      </c>
      <c r="F17" s="15">
        <f>(C17*4)*0.25</f>
        <v>0</v>
      </c>
      <c r="G17" s="2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">
      <c r="A18" s="20" t="s">
        <v>126</v>
      </c>
      <c r="B18" s="13"/>
      <c r="C18" s="13"/>
      <c r="D18" s="23"/>
      <c r="E18" s="15">
        <f>(B18*2)</f>
        <v>0</v>
      </c>
      <c r="F18" s="15">
        <f>(C18*2)*0.25</f>
        <v>0</v>
      </c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">
      <c r="A19" s="20" t="s">
        <v>127</v>
      </c>
      <c r="B19" s="70"/>
      <c r="C19" s="70"/>
      <c r="D19" s="74"/>
      <c r="E19" s="61">
        <f>(B19*1)</f>
        <v>0</v>
      </c>
      <c r="F19" s="61">
        <f>(C19*1)*0.25</f>
        <v>0</v>
      </c>
      <c r="G19" s="5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">
      <c r="A20" s="85" t="s">
        <v>128</v>
      </c>
      <c r="B20" s="72"/>
      <c r="C20" s="72"/>
      <c r="D20" s="73"/>
      <c r="E20" s="62">
        <f>(B20*0.5)</f>
        <v>0</v>
      </c>
      <c r="F20" s="62">
        <f>(C20*0.5)*0.25</f>
        <v>0</v>
      </c>
      <c r="G20" s="6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">
      <c r="A21" s="12" t="s">
        <v>130</v>
      </c>
      <c r="B21" s="75" t="s">
        <v>8</v>
      </c>
      <c r="C21" s="75" t="s">
        <v>121</v>
      </c>
      <c r="D21" s="3"/>
      <c r="E21" s="3"/>
      <c r="F21" s="3"/>
      <c r="G21" s="4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69" t="s">
        <v>107</v>
      </c>
      <c r="B22" s="72"/>
      <c r="C22" s="72"/>
      <c r="D22" s="73"/>
      <c r="E22" s="62">
        <f t="shared" ref="E22" si="0">(B22*8)</f>
        <v>0</v>
      </c>
      <c r="F22" s="62">
        <f>(C22*8)*0.25</f>
        <v>0</v>
      </c>
      <c r="G22" s="6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71" t="s">
        <v>108</v>
      </c>
      <c r="B23" s="72"/>
      <c r="C23" s="72"/>
      <c r="D23" s="73"/>
      <c r="E23" s="62">
        <f t="shared" ref="E23" si="1">(B23*1)</f>
        <v>0</v>
      </c>
      <c r="F23" s="62">
        <f>(C23*1)*0.25</f>
        <v>0</v>
      </c>
      <c r="G23" s="6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88" t="s">
        <v>122</v>
      </c>
      <c r="B24" s="16" t="s">
        <v>8</v>
      </c>
      <c r="C24" s="16" t="s">
        <v>121</v>
      </c>
      <c r="D24" s="20"/>
      <c r="E24" s="86"/>
      <c r="F24" s="86"/>
      <c r="G24" s="8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0" t="s">
        <v>109</v>
      </c>
      <c r="B25" s="13"/>
      <c r="C25" s="13"/>
      <c r="D25" s="20"/>
      <c r="E25" s="15">
        <f>(B25*1)</f>
        <v>0</v>
      </c>
      <c r="F25" s="15">
        <f>(C25*1)*0.25</f>
        <v>0</v>
      </c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20" t="s">
        <v>110</v>
      </c>
      <c r="B26" s="13"/>
      <c r="C26" s="13"/>
      <c r="D26" s="20"/>
      <c r="E26" s="15">
        <f>(B26*0.5)</f>
        <v>0</v>
      </c>
      <c r="F26" s="15">
        <f>(C26*0.5)*0.25</f>
        <v>0</v>
      </c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">
      <c r="A27" s="20" t="s">
        <v>111</v>
      </c>
      <c r="B27" s="13"/>
      <c r="C27" s="13"/>
      <c r="D27" s="20"/>
      <c r="E27" s="15">
        <f>(B27*0.25)</f>
        <v>0</v>
      </c>
      <c r="F27" s="15">
        <f>(C27*0.25)*0.25</f>
        <v>0</v>
      </c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">
      <c r="A28" s="20"/>
      <c r="B28" s="58"/>
      <c r="C28" s="58"/>
      <c r="D28" s="60"/>
      <c r="E28" s="59"/>
      <c r="F28" s="59"/>
      <c r="G28" s="6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">
      <c r="A29" s="20" t="s">
        <v>131</v>
      </c>
      <c r="B29" s="58"/>
      <c r="C29" s="58"/>
      <c r="D29" s="60"/>
      <c r="E29" s="59"/>
      <c r="F29" s="59"/>
      <c r="G29" s="6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">
      <c r="A30" s="20"/>
      <c r="B30" s="58"/>
      <c r="C30" s="58"/>
      <c r="D30" s="60"/>
      <c r="E30" s="59"/>
      <c r="F30" s="59"/>
      <c r="G30" s="6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">
      <c r="A31" s="77" t="s">
        <v>135</v>
      </c>
      <c r="B31" s="67" t="s">
        <v>117</v>
      </c>
      <c r="C31" s="58"/>
      <c r="D31" s="60"/>
      <c r="E31" s="18" t="s">
        <v>6</v>
      </c>
      <c r="F31" s="59"/>
      <c r="G31" s="19" t="s">
        <v>7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76" t="s">
        <v>120</v>
      </c>
      <c r="B32" s="64"/>
      <c r="C32" s="58"/>
      <c r="D32" s="60"/>
      <c r="E32" s="65">
        <f>(B32*1)</f>
        <v>0</v>
      </c>
      <c r="F32" s="59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20" t="s">
        <v>112</v>
      </c>
      <c r="B33" s="64"/>
      <c r="C33" s="58"/>
      <c r="D33" s="60"/>
      <c r="E33" s="65">
        <f>(B33*0.5)</f>
        <v>0</v>
      </c>
      <c r="F33" s="59"/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20" t="s">
        <v>113</v>
      </c>
      <c r="B34" s="64"/>
      <c r="C34" s="58"/>
      <c r="D34" s="60"/>
      <c r="E34" s="65">
        <f>(B34*0.5)</f>
        <v>0</v>
      </c>
      <c r="F34" s="59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20" t="s">
        <v>114</v>
      </c>
      <c r="B35" s="64"/>
      <c r="C35" s="58"/>
      <c r="D35" s="60"/>
      <c r="E35" s="65">
        <f>(B35*0.5)</f>
        <v>0</v>
      </c>
      <c r="F35" s="59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20" t="s">
        <v>115</v>
      </c>
      <c r="B36" s="64"/>
      <c r="C36" s="58"/>
      <c r="D36" s="20"/>
      <c r="E36" s="65">
        <f>(B36*0.5)</f>
        <v>0</v>
      </c>
      <c r="F36" s="59"/>
      <c r="G36" s="8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20"/>
      <c r="B37" s="58"/>
      <c r="C37" s="58"/>
      <c r="D37" s="20"/>
      <c r="E37" s="59"/>
      <c r="F37" s="59"/>
      <c r="G37" s="6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20"/>
      <c r="B38" s="25"/>
      <c r="C38" s="25"/>
      <c r="D38" s="68" t="s">
        <v>118</v>
      </c>
      <c r="E38" s="26">
        <f>SUM(E13:E20,F13:F20,E22:E23,F22:F23,E25:E27,F25:F27)</f>
        <v>0</v>
      </c>
      <c r="F38" s="79"/>
      <c r="G38" s="82" t="s">
        <v>133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20"/>
      <c r="B39" s="25"/>
      <c r="C39" s="25"/>
      <c r="D39" s="68" t="s">
        <v>119</v>
      </c>
      <c r="E39" s="78">
        <f>SUM(E32:E36)</f>
        <v>0</v>
      </c>
      <c r="F39" s="81"/>
      <c r="G39" s="83" t="s">
        <v>134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20"/>
      <c r="B40" s="25"/>
      <c r="C40" s="25"/>
      <c r="D40" s="10" t="s">
        <v>9</v>
      </c>
      <c r="E40" s="26"/>
      <c r="F40" s="80"/>
      <c r="G40" s="2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20"/>
      <c r="B41" s="25"/>
      <c r="C41" s="25"/>
      <c r="D41" s="28" t="s">
        <v>10</v>
      </c>
      <c r="E41" s="29"/>
      <c r="F41" s="2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9" t="s">
        <v>11</v>
      </c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9" t="s">
        <v>12</v>
      </c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0" t="s">
        <v>13</v>
      </c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0" t="s">
        <v>14</v>
      </c>
      <c r="B48" s="31"/>
      <c r="C48" s="31"/>
      <c r="D48" s="32"/>
      <c r="E48" s="3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2"/>
      <c r="B49" s="31"/>
      <c r="C49" s="31"/>
      <c r="D49" s="32"/>
      <c r="E49" s="3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3" t="s">
        <v>15</v>
      </c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9" t="s">
        <v>16</v>
      </c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9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dataValidations count="1">
    <dataValidation type="decimal" operator="greaterThanOrEqual" allowBlank="1" showErrorMessage="1" sqref="B13:C20 B22:C23 C25:C37 B25:B30 B32:B37">
      <formula1>0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66" customWidth="1"/>
    <col min="2" max="2" width="7" customWidth="1"/>
    <col min="3" max="3" width="7.140625" customWidth="1"/>
    <col min="4" max="4" width="7" customWidth="1"/>
    <col min="5" max="5" width="19.7109375" customWidth="1"/>
    <col min="6" max="6" width="9" customWidth="1"/>
  </cols>
  <sheetData>
    <row r="1" spans="1:5" ht="15.75" customHeight="1" x14ac:dyDescent="0.25">
      <c r="A1" s="6" t="s">
        <v>17</v>
      </c>
      <c r="B1" s="3"/>
    </row>
    <row r="2" spans="1:5" ht="12.75" customHeight="1" x14ac:dyDescent="0.2">
      <c r="A2" s="3"/>
      <c r="B2" s="3"/>
    </row>
    <row r="3" spans="1:5" ht="16.5" customHeight="1" x14ac:dyDescent="0.25">
      <c r="A3" s="6" t="s">
        <v>18</v>
      </c>
      <c r="B3" s="3"/>
    </row>
    <row r="4" spans="1:5" ht="13.5" customHeight="1" x14ac:dyDescent="0.2">
      <c r="A4" s="34" t="s">
        <v>19</v>
      </c>
      <c r="B4" s="35" t="s">
        <v>20</v>
      </c>
      <c r="D4" s="36" t="s">
        <v>6</v>
      </c>
      <c r="E4" s="37" t="s">
        <v>21</v>
      </c>
    </row>
    <row r="5" spans="1:5" ht="12.75" customHeight="1" x14ac:dyDescent="0.2">
      <c r="A5" s="3" t="s">
        <v>22</v>
      </c>
      <c r="B5" s="38">
        <v>1</v>
      </c>
      <c r="D5" s="39">
        <f>B5*0.5</f>
        <v>0.5</v>
      </c>
      <c r="E5" s="3" t="s">
        <v>23</v>
      </c>
    </row>
    <row r="6" spans="1:5" ht="12.75" customHeight="1" x14ac:dyDescent="0.2">
      <c r="A6" s="3" t="s">
        <v>24</v>
      </c>
      <c r="B6" s="40">
        <v>1</v>
      </c>
      <c r="D6" s="41">
        <f>B6*1</f>
        <v>1</v>
      </c>
      <c r="E6" s="3" t="s">
        <v>25</v>
      </c>
    </row>
    <row r="7" spans="1:5" ht="12.75" customHeight="1" x14ac:dyDescent="0.2">
      <c r="A7" s="3" t="s">
        <v>26</v>
      </c>
      <c r="B7" s="40">
        <v>1</v>
      </c>
      <c r="D7" s="41">
        <f>B7*2.5</f>
        <v>2.5</v>
      </c>
      <c r="E7" s="3" t="s">
        <v>27</v>
      </c>
    </row>
    <row r="8" spans="1:5" ht="12.75" customHeight="1" x14ac:dyDescent="0.2">
      <c r="A8" s="3" t="s">
        <v>28</v>
      </c>
      <c r="B8" s="40">
        <v>1</v>
      </c>
      <c r="D8" s="41">
        <f>B8*3</f>
        <v>3</v>
      </c>
      <c r="E8" s="3" t="s">
        <v>29</v>
      </c>
    </row>
    <row r="9" spans="1:5" ht="12.75" customHeight="1" x14ac:dyDescent="0.2">
      <c r="A9" s="3" t="s">
        <v>30</v>
      </c>
      <c r="B9" s="40">
        <v>1</v>
      </c>
      <c r="D9" s="41">
        <f>B9*3.5</f>
        <v>3.5</v>
      </c>
      <c r="E9" s="3" t="s">
        <v>31</v>
      </c>
    </row>
    <row r="10" spans="1:5" ht="12.75" customHeight="1" x14ac:dyDescent="0.2">
      <c r="A10" s="3" t="s">
        <v>32</v>
      </c>
      <c r="B10" s="40">
        <v>1</v>
      </c>
      <c r="D10" s="41">
        <f>B10*1</f>
        <v>1</v>
      </c>
      <c r="E10" s="3" t="s">
        <v>33</v>
      </c>
    </row>
    <row r="11" spans="1:5" ht="13.5" customHeight="1" x14ac:dyDescent="0.2">
      <c r="A11" s="3" t="s">
        <v>34</v>
      </c>
      <c r="B11" s="40">
        <v>1</v>
      </c>
      <c r="D11" s="42">
        <f>B11*0.5</f>
        <v>0.5</v>
      </c>
      <c r="E11" s="3" t="s">
        <v>35</v>
      </c>
    </row>
    <row r="12" spans="1:5" ht="13.5" customHeight="1" x14ac:dyDescent="0.2">
      <c r="A12" s="3"/>
      <c r="B12" s="3"/>
      <c r="C12" s="24" t="s">
        <v>9</v>
      </c>
      <c r="D12" s="43">
        <f>SUM(D5:D11)</f>
        <v>12</v>
      </c>
      <c r="E12" s="9" t="s">
        <v>36</v>
      </c>
    </row>
    <row r="13" spans="1:5" ht="16.5" customHeight="1" x14ac:dyDescent="0.25">
      <c r="A13" s="6" t="s">
        <v>37</v>
      </c>
      <c r="B13" s="3"/>
      <c r="C13" s="44"/>
      <c r="E13" s="3"/>
    </row>
    <row r="14" spans="1:5" ht="13.5" customHeight="1" x14ac:dyDescent="0.2">
      <c r="A14" s="34" t="s">
        <v>19</v>
      </c>
      <c r="B14" s="35" t="s">
        <v>20</v>
      </c>
      <c r="D14" s="36" t="s">
        <v>6</v>
      </c>
      <c r="E14" s="45" t="s">
        <v>6</v>
      </c>
    </row>
    <row r="15" spans="1:5" ht="12.75" customHeight="1" x14ac:dyDescent="0.2">
      <c r="A15" s="3" t="s">
        <v>32</v>
      </c>
      <c r="B15" s="38">
        <v>1</v>
      </c>
      <c r="D15" s="39">
        <f>B15*3</f>
        <v>3</v>
      </c>
      <c r="E15" s="3" t="s">
        <v>38</v>
      </c>
    </row>
    <row r="16" spans="1:5" ht="12.75" customHeight="1" x14ac:dyDescent="0.2">
      <c r="A16" s="3" t="s">
        <v>39</v>
      </c>
      <c r="B16" s="40">
        <v>1</v>
      </c>
      <c r="D16" s="41">
        <f>B16*0.75</f>
        <v>0.75</v>
      </c>
      <c r="E16" s="3" t="s">
        <v>40</v>
      </c>
    </row>
    <row r="17" spans="1:5" ht="12.75" customHeight="1" x14ac:dyDescent="0.2">
      <c r="A17" s="3" t="s">
        <v>41</v>
      </c>
      <c r="B17" s="40">
        <v>1</v>
      </c>
      <c r="D17" s="41">
        <f>IF(B17=0,0,1/B17*15)</f>
        <v>15</v>
      </c>
      <c r="E17" s="3" t="s">
        <v>42</v>
      </c>
    </row>
    <row r="18" spans="1:5" ht="12.75" customHeight="1" x14ac:dyDescent="0.2">
      <c r="A18" s="3" t="s">
        <v>43</v>
      </c>
      <c r="B18" s="40">
        <v>1</v>
      </c>
      <c r="C18" s="46"/>
      <c r="D18" s="41">
        <f>IF(B18=0,0,1/B18*15/30)</f>
        <v>0.5</v>
      </c>
      <c r="E18" s="3" t="s">
        <v>44</v>
      </c>
    </row>
    <row r="19" spans="1:5" ht="13.5" customHeight="1" x14ac:dyDescent="0.2">
      <c r="A19" s="3" t="s">
        <v>45</v>
      </c>
      <c r="B19" s="40">
        <v>1</v>
      </c>
      <c r="D19" s="42">
        <f>B19*2.5</f>
        <v>2.5</v>
      </c>
      <c r="E19" s="3" t="s">
        <v>46</v>
      </c>
    </row>
    <row r="20" spans="1:5" ht="13.5" customHeight="1" x14ac:dyDescent="0.2">
      <c r="A20" s="34"/>
      <c r="B20" s="3"/>
      <c r="C20" s="24" t="s">
        <v>9</v>
      </c>
      <c r="D20" s="43">
        <f>SUM(D15:D19)</f>
        <v>21.75</v>
      </c>
      <c r="E20" s="9" t="s">
        <v>47</v>
      </c>
    </row>
    <row r="21" spans="1:5" ht="16.5" customHeight="1" x14ac:dyDescent="0.25">
      <c r="A21" s="6" t="s">
        <v>48</v>
      </c>
      <c r="B21" s="3"/>
      <c r="C21" s="24"/>
      <c r="D21" s="3"/>
      <c r="E21" s="3"/>
    </row>
    <row r="22" spans="1:5" ht="13.5" customHeight="1" x14ac:dyDescent="0.2">
      <c r="A22" s="34" t="s">
        <v>49</v>
      </c>
      <c r="B22" s="35" t="s">
        <v>20</v>
      </c>
      <c r="D22" s="36" t="s">
        <v>6</v>
      </c>
      <c r="E22" s="45" t="s">
        <v>6</v>
      </c>
    </row>
    <row r="23" spans="1:5" ht="12.75" customHeight="1" x14ac:dyDescent="0.2">
      <c r="A23" s="3" t="s">
        <v>50</v>
      </c>
      <c r="B23" s="38">
        <v>1</v>
      </c>
      <c r="D23" s="39">
        <f>IF(B23&gt;2.9,3,B23)</f>
        <v>1</v>
      </c>
      <c r="E23" s="3" t="s">
        <v>51</v>
      </c>
    </row>
    <row r="24" spans="1:5" ht="12.75" customHeight="1" x14ac:dyDescent="0.2">
      <c r="A24" s="3" t="s">
        <v>52</v>
      </c>
      <c r="B24" s="40">
        <v>1</v>
      </c>
      <c r="D24" s="39">
        <f>IF(B24&gt;2.9,6,B24*2)</f>
        <v>2</v>
      </c>
      <c r="E24" s="3" t="s">
        <v>53</v>
      </c>
    </row>
    <row r="25" spans="1:5" ht="13.5" customHeight="1" x14ac:dyDescent="0.2">
      <c r="A25" s="3" t="s">
        <v>54</v>
      </c>
      <c r="B25" s="40">
        <v>1</v>
      </c>
      <c r="D25" s="39">
        <f>IF(B25&gt;2.9,9,B25*3)</f>
        <v>3</v>
      </c>
      <c r="E25" s="3" t="s">
        <v>55</v>
      </c>
    </row>
    <row r="26" spans="1:5" ht="13.5" customHeight="1" x14ac:dyDescent="0.2">
      <c r="A26" s="3"/>
      <c r="B26" s="3"/>
      <c r="C26" s="24" t="s">
        <v>9</v>
      </c>
      <c r="D26" s="43">
        <f>SUM(D23:D25)</f>
        <v>6</v>
      </c>
      <c r="E26" s="9" t="s">
        <v>56</v>
      </c>
    </row>
    <row r="27" spans="1:5" ht="12.75" customHeight="1" x14ac:dyDescent="0.2">
      <c r="A27" s="34" t="s">
        <v>57</v>
      </c>
      <c r="B27" s="3"/>
      <c r="D27" s="3"/>
      <c r="E27" s="3"/>
    </row>
    <row r="28" spans="1:5" ht="12.75" customHeight="1" x14ac:dyDescent="0.2">
      <c r="A28" s="3" t="s">
        <v>58</v>
      </c>
      <c r="B28" s="40">
        <v>1</v>
      </c>
      <c r="C28" s="46"/>
      <c r="D28" s="41">
        <f t="shared" ref="D28:D29" si="0">IF(B28&gt;2.9,3,B28)</f>
        <v>1</v>
      </c>
      <c r="E28" s="3" t="s">
        <v>59</v>
      </c>
    </row>
    <row r="29" spans="1:5" ht="13.5" customHeight="1" x14ac:dyDescent="0.2">
      <c r="A29" s="3" t="s">
        <v>60</v>
      </c>
      <c r="B29" s="40">
        <v>1</v>
      </c>
      <c r="D29" s="39">
        <f t="shared" si="0"/>
        <v>1</v>
      </c>
      <c r="E29" s="3" t="s">
        <v>61</v>
      </c>
    </row>
    <row r="30" spans="1:5" ht="13.5" customHeight="1" x14ac:dyDescent="0.2">
      <c r="A30" s="3"/>
      <c r="B30" s="3"/>
      <c r="C30" s="24" t="s">
        <v>9</v>
      </c>
      <c r="D30" s="43">
        <f>SUM(D28:D29)</f>
        <v>2</v>
      </c>
      <c r="E30" s="9" t="s">
        <v>62</v>
      </c>
    </row>
    <row r="31" spans="1:5" ht="12.75" customHeight="1" x14ac:dyDescent="0.2">
      <c r="A31" s="3"/>
      <c r="B31" s="3"/>
      <c r="C31" s="24"/>
      <c r="D31" s="3"/>
      <c r="E31" s="3"/>
    </row>
    <row r="32" spans="1:5" ht="16.5" customHeight="1" x14ac:dyDescent="0.25">
      <c r="A32" s="6" t="s">
        <v>63</v>
      </c>
      <c r="B32" s="9" t="s">
        <v>64</v>
      </c>
      <c r="E32" s="3"/>
    </row>
    <row r="33" spans="1:5" ht="13.5" customHeight="1" x14ac:dyDescent="0.2">
      <c r="A33" s="34" t="s">
        <v>65</v>
      </c>
      <c r="B33" s="47" t="s">
        <v>66</v>
      </c>
      <c r="C33" s="48" t="s">
        <v>67</v>
      </c>
      <c r="D33" s="43" t="s">
        <v>6</v>
      </c>
      <c r="E33" s="9" t="s">
        <v>6</v>
      </c>
    </row>
    <row r="34" spans="1:5" ht="12.75" customHeight="1" x14ac:dyDescent="0.2">
      <c r="A34" s="3" t="s">
        <v>68</v>
      </c>
      <c r="B34" s="49">
        <v>1</v>
      </c>
      <c r="C34" s="50">
        <v>1</v>
      </c>
      <c r="D34" s="39">
        <f>(B34+C34)*15</f>
        <v>30</v>
      </c>
      <c r="E34" s="3" t="s">
        <v>69</v>
      </c>
    </row>
    <row r="35" spans="1:5" ht="12.75" customHeight="1" x14ac:dyDescent="0.2">
      <c r="A35" s="51" t="s">
        <v>70</v>
      </c>
      <c r="B35" s="52">
        <v>1</v>
      </c>
      <c r="C35" s="21">
        <v>1</v>
      </c>
      <c r="D35" s="41">
        <f>(B35+C35)*7.5</f>
        <v>15</v>
      </c>
      <c r="E35" s="3" t="s">
        <v>71</v>
      </c>
    </row>
    <row r="36" spans="1:5" ht="12.75" customHeight="1" x14ac:dyDescent="0.2">
      <c r="A36" s="3" t="s">
        <v>72</v>
      </c>
      <c r="B36" s="52">
        <v>1</v>
      </c>
      <c r="C36" s="21">
        <v>1</v>
      </c>
      <c r="D36" s="41">
        <f>(B36+C36)*3.75</f>
        <v>7.5</v>
      </c>
      <c r="E36" s="3" t="s">
        <v>73</v>
      </c>
    </row>
    <row r="37" spans="1:5" ht="12.75" customHeight="1" x14ac:dyDescent="0.2">
      <c r="A37" s="3" t="s">
        <v>74</v>
      </c>
      <c r="B37" s="52">
        <v>1</v>
      </c>
      <c r="C37" s="21">
        <v>1</v>
      </c>
      <c r="D37" s="41">
        <f t="shared" ref="D37:D38" si="1">(B37+C37)*1.5</f>
        <v>3</v>
      </c>
      <c r="E37" s="3" t="s">
        <v>75</v>
      </c>
    </row>
    <row r="38" spans="1:5" ht="12.75" customHeight="1" x14ac:dyDescent="0.2">
      <c r="A38" s="3" t="s">
        <v>76</v>
      </c>
      <c r="B38" s="52">
        <v>1</v>
      </c>
      <c r="C38" s="21">
        <v>1</v>
      </c>
      <c r="D38" s="41">
        <f t="shared" si="1"/>
        <v>3</v>
      </c>
      <c r="E38" s="3" t="s">
        <v>77</v>
      </c>
    </row>
    <row r="39" spans="1:5" ht="13.5" customHeight="1" x14ac:dyDescent="0.2">
      <c r="A39" s="3" t="s">
        <v>78</v>
      </c>
      <c r="B39" s="52">
        <v>1</v>
      </c>
      <c r="C39" s="53">
        <v>1</v>
      </c>
      <c r="D39" s="42">
        <f>(B39+C39)</f>
        <v>2</v>
      </c>
      <c r="E39" s="3" t="s">
        <v>79</v>
      </c>
    </row>
    <row r="40" spans="1:5" ht="13.5" customHeight="1" x14ac:dyDescent="0.2">
      <c r="A40" s="3"/>
      <c r="B40" s="3"/>
      <c r="C40" s="54" t="s">
        <v>9</v>
      </c>
      <c r="D40" s="43">
        <f>SUM(D34:D39)</f>
        <v>60.5</v>
      </c>
      <c r="E40" s="9" t="s">
        <v>80</v>
      </c>
    </row>
    <row r="41" spans="1:5" ht="12.75" customHeight="1" x14ac:dyDescent="0.2">
      <c r="A41" s="34" t="s">
        <v>81</v>
      </c>
      <c r="B41" s="3"/>
      <c r="E41" s="3"/>
    </row>
    <row r="42" spans="1:5" ht="12.75" customHeight="1" x14ac:dyDescent="0.2">
      <c r="A42" s="3" t="s">
        <v>82</v>
      </c>
      <c r="B42" s="52">
        <v>1</v>
      </c>
      <c r="C42" s="21">
        <v>1</v>
      </c>
      <c r="D42" s="41">
        <f>(B42*4+C42)*15</f>
        <v>75</v>
      </c>
      <c r="E42" s="3" t="s">
        <v>83</v>
      </c>
    </row>
    <row r="43" spans="1:5" ht="12.75" customHeight="1" x14ac:dyDescent="0.2">
      <c r="A43" s="3" t="s">
        <v>84</v>
      </c>
      <c r="B43" s="52">
        <v>1</v>
      </c>
      <c r="C43" s="21">
        <v>1</v>
      </c>
      <c r="D43" s="41">
        <f>(B43*4+C43)*7.5</f>
        <v>37.5</v>
      </c>
      <c r="E43" s="3" t="s">
        <v>85</v>
      </c>
    </row>
    <row r="44" spans="1:5" ht="12.75" customHeight="1" x14ac:dyDescent="0.2">
      <c r="A44" s="3" t="s">
        <v>86</v>
      </c>
      <c r="B44" s="52">
        <v>1</v>
      </c>
      <c r="C44" s="21">
        <v>1</v>
      </c>
      <c r="D44" s="41">
        <f>(B44*4+C44)*3.75</f>
        <v>18.75</v>
      </c>
      <c r="E44" s="3" t="s">
        <v>87</v>
      </c>
    </row>
    <row r="45" spans="1:5" ht="12.75" customHeight="1" x14ac:dyDescent="0.2">
      <c r="A45" s="3" t="s">
        <v>88</v>
      </c>
      <c r="B45" s="52">
        <v>1</v>
      </c>
      <c r="C45" s="21">
        <v>1</v>
      </c>
      <c r="D45" s="41">
        <f>(B45*4+C45)*1.5</f>
        <v>7.5</v>
      </c>
      <c r="E45" s="3" t="s">
        <v>89</v>
      </c>
    </row>
    <row r="46" spans="1:5" ht="12.75" customHeight="1" x14ac:dyDescent="0.2">
      <c r="A46" s="3" t="s">
        <v>90</v>
      </c>
      <c r="B46" s="52">
        <v>1</v>
      </c>
      <c r="C46" s="21">
        <v>1</v>
      </c>
      <c r="D46" s="41">
        <f>(B46*4+C46)*1.25</f>
        <v>6.25</v>
      </c>
      <c r="E46" s="3" t="s">
        <v>91</v>
      </c>
    </row>
    <row r="47" spans="1:5" ht="13.5" customHeight="1" x14ac:dyDescent="0.2">
      <c r="A47" s="3" t="s">
        <v>92</v>
      </c>
      <c r="B47" s="52">
        <v>1</v>
      </c>
      <c r="C47" s="21">
        <v>1</v>
      </c>
      <c r="D47" s="42">
        <f>(B47*4+C47)</f>
        <v>5</v>
      </c>
      <c r="E47" s="3" t="s">
        <v>93</v>
      </c>
    </row>
    <row r="48" spans="1:5" ht="13.5" customHeight="1" x14ac:dyDescent="0.2">
      <c r="A48" s="3"/>
      <c r="B48" s="3"/>
      <c r="C48" s="24" t="s">
        <v>9</v>
      </c>
      <c r="D48" s="43">
        <f>SUM(D42:D47)</f>
        <v>150</v>
      </c>
      <c r="E48" s="9" t="s">
        <v>94</v>
      </c>
    </row>
    <row r="49" spans="1:5" ht="12.75" customHeight="1" x14ac:dyDescent="0.2">
      <c r="A49" s="34" t="s">
        <v>95</v>
      </c>
      <c r="B49" s="3"/>
      <c r="E49" s="3"/>
    </row>
    <row r="50" spans="1:5" ht="12.75" customHeight="1" x14ac:dyDescent="0.2">
      <c r="A50" s="3" t="s">
        <v>96</v>
      </c>
      <c r="B50" s="52">
        <v>1</v>
      </c>
      <c r="C50" s="21">
        <v>1</v>
      </c>
      <c r="D50" s="41">
        <f>(B50*4+C50)*1.5</f>
        <v>7.5</v>
      </c>
      <c r="E50" s="3" t="s">
        <v>97</v>
      </c>
    </row>
    <row r="51" spans="1:5" ht="12.75" customHeight="1" x14ac:dyDescent="0.2">
      <c r="A51" s="3" t="s">
        <v>98</v>
      </c>
      <c r="B51" s="52">
        <v>1</v>
      </c>
      <c r="C51" s="21">
        <v>1</v>
      </c>
      <c r="D51" s="41">
        <f>(B51*4+C51)*0.75</f>
        <v>3.75</v>
      </c>
      <c r="E51" s="3" t="s">
        <v>99</v>
      </c>
    </row>
    <row r="52" spans="1:5" ht="13.5" customHeight="1" x14ac:dyDescent="0.2">
      <c r="A52" s="3" t="s">
        <v>100</v>
      </c>
      <c r="B52" s="52">
        <v>1</v>
      </c>
      <c r="C52" s="21">
        <v>1</v>
      </c>
      <c r="D52" s="42">
        <f>(B52*4+C52)*0.375</f>
        <v>1.875</v>
      </c>
      <c r="E52" s="3" t="s">
        <v>101</v>
      </c>
    </row>
    <row r="53" spans="1:5" ht="13.5" customHeight="1" x14ac:dyDescent="0.2">
      <c r="A53" s="3"/>
      <c r="B53" s="3"/>
      <c r="C53" s="24"/>
      <c r="D53" s="43">
        <f>SUM(D50:D52)</f>
        <v>13.125</v>
      </c>
      <c r="E53" s="9" t="s">
        <v>102</v>
      </c>
    </row>
    <row r="54" spans="1:5" ht="12.75" customHeight="1" x14ac:dyDescent="0.2">
      <c r="A54" s="3"/>
      <c r="B54" s="3"/>
      <c r="E54" s="3"/>
    </row>
    <row r="55" spans="1:5" ht="13.5" customHeight="1" x14ac:dyDescent="0.2">
      <c r="A55" s="3"/>
      <c r="B55" s="3"/>
      <c r="E55" s="3"/>
    </row>
    <row r="56" spans="1:5" ht="16.5" customHeight="1" x14ac:dyDescent="0.25">
      <c r="A56" s="55" t="s">
        <v>103</v>
      </c>
      <c r="B56" s="3"/>
      <c r="C56" s="56" t="s">
        <v>10</v>
      </c>
      <c r="D56" s="57">
        <f>D12+D20+D26+D30+D40+D48+D53</f>
        <v>265.375</v>
      </c>
      <c r="E56" s="6" t="s">
        <v>104</v>
      </c>
    </row>
    <row r="57" spans="1:5" ht="12.75" customHeight="1" x14ac:dyDescent="0.2"/>
    <row r="58" spans="1:5" ht="12.75" customHeight="1" x14ac:dyDescent="0.2"/>
    <row r="59" spans="1:5" ht="12.75" customHeight="1" x14ac:dyDescent="0.2"/>
    <row r="60" spans="1:5" ht="12.75" customHeight="1" x14ac:dyDescent="0.2"/>
    <row r="61" spans="1:5" ht="12.75" customHeight="1" x14ac:dyDescent="0.2"/>
    <row r="62" spans="1:5" ht="12.75" customHeight="1" x14ac:dyDescent="0.2"/>
    <row r="63" spans="1:5" ht="12.75" customHeight="1" x14ac:dyDescent="0.2"/>
    <row r="64" spans="1: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Rodrigo</cp:lastModifiedBy>
  <dcterms:created xsi:type="dcterms:W3CDTF">2023-10-07T18:21:46Z</dcterms:created>
  <dcterms:modified xsi:type="dcterms:W3CDTF">2023-10-30T17:51:09Z</dcterms:modified>
</cp:coreProperties>
</file>