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64" authorId="0">
      <text>
        <r>
          <rPr>
            <sz val="10"/>
            <rFont val="Arial"/>
            <family val="2"/>
          </rPr>
          <t xml:space="preserve">PPG Farmacologia:
Digite a posição na lista de autores: 2  para segundo, 3 para terceiro, assim por diante
</t>
        </r>
      </text>
    </comment>
  </commentList>
</comments>
</file>

<file path=xl/sharedStrings.xml><?xml version="1.0" encoding="utf-8"?>
<sst xmlns="http://schemas.openxmlformats.org/spreadsheetml/2006/main" count="176" uniqueCount="112">
  <si>
    <t>PROGRAMA DE PÓS-GRADUAÇÃO EM FARMACOLOGIA - MESTRADO</t>
  </si>
  <si>
    <t>CCS - UFSM</t>
  </si>
  <si>
    <t>PLANILHA DE AVALIAÇÃO DE CURRÍCULOS - MESTRADO</t>
  </si>
  <si>
    <t>Instruções:</t>
  </si>
  <si>
    <t>1. Preencha os campos coloridos em números arábicos.</t>
  </si>
  <si>
    <t>2. Os itens são excludentes, não podendo haver dupla atribuição.</t>
  </si>
  <si>
    <t>3. No caso de estágios (com ou sem bolsa) realizados em períodos coincidentes, será contabilizado somente um dos estágios (aquele que resultar em maior pontuação)</t>
  </si>
  <si>
    <t>4. Para saber a classificação das revistas indexadas, consulte o site da CAPES, no item Qualis 2014- CB II - Ciencias Biologicas II - se não houver a classificação qualis, vale o fator de impacto correspondente</t>
  </si>
  <si>
    <t>5. Após preencher os campos correspondentes às suas atividades, salve e imprima a planilha.</t>
  </si>
  <si>
    <t>6. Coloque seu nome por extenso, a data e assine.</t>
  </si>
  <si>
    <t>7. A lista de documentos comprabatórios requeridos para pontuação encontra-se em anexo no final desta planilha</t>
  </si>
  <si>
    <t>Graduação:</t>
  </si>
  <si>
    <t>Formação científica com bolsa: (informe o tempo em anos ou fração de ano).</t>
  </si>
  <si>
    <t>anos</t>
  </si>
  <si>
    <t>Pontos</t>
  </si>
  <si>
    <r>
      <t>Bolsista de monitoria, extensão ou programa de educação tutorial (PET) - (máximo 1 ano)</t>
    </r>
    <r>
      <rPr>
        <vertAlign val="superscript"/>
        <sz val="10"/>
        <color indexed="49"/>
        <rFont val="Arial"/>
        <family val="2"/>
      </rPr>
      <t>a</t>
    </r>
  </si>
  <si>
    <r>
      <t>Bolsista de Iniciação científica ou tecnológica financiada por pró-reitoria ou fundação de apoio institucional</t>
    </r>
    <r>
      <rPr>
        <vertAlign val="superscript"/>
        <sz val="10"/>
        <color indexed="49"/>
        <rFont val="Arial"/>
        <family val="2"/>
      </rPr>
      <t>b</t>
    </r>
  </si>
  <si>
    <r>
      <t>Bolsista de iniciação científica ou tecnológica da FAPERGS ou outra fundação estadual de fomento à pesquisa</t>
    </r>
    <r>
      <rPr>
        <vertAlign val="superscript"/>
        <sz val="10"/>
        <color indexed="49"/>
        <rFont val="Arial"/>
        <family val="2"/>
      </rPr>
      <t>c</t>
    </r>
  </si>
  <si>
    <r>
      <t>Bolsista de iniciação científica ou tecnológica do CNPq</t>
    </r>
    <r>
      <rPr>
        <vertAlign val="superscript"/>
        <sz val="10"/>
        <color indexed="49"/>
        <rFont val="Arial"/>
        <family val="2"/>
      </rPr>
      <t>c</t>
    </r>
  </si>
  <si>
    <t>Formação científica sem bolsa: (informe o tempo em horas).</t>
  </si>
  <si>
    <t>horas</t>
  </si>
  <si>
    <r>
      <t>Estágio sem bolsa com orientador do PPG Farmacologia UFSM - (máximo 1080 horas )</t>
    </r>
    <r>
      <rPr>
        <vertAlign val="superscript"/>
        <sz val="10"/>
        <color indexed="49"/>
        <rFont val="Arial"/>
        <family val="2"/>
      </rPr>
      <t>d</t>
    </r>
  </si>
  <si>
    <r>
      <t>Estágio sem bolsa com orientador de PPG não vinculado ao PPG Farmacologia UFSM - (máximo 1080 horas )</t>
    </r>
    <r>
      <rPr>
        <vertAlign val="superscript"/>
        <sz val="10"/>
        <color indexed="49"/>
        <rFont val="Arial"/>
        <family val="2"/>
      </rPr>
      <t>d</t>
    </r>
  </si>
  <si>
    <r>
      <t>Estágio sem bolsa com orientador não vinculado a nenhum PPG - (máximo 1080 horas )</t>
    </r>
    <r>
      <rPr>
        <vertAlign val="superscript"/>
        <sz val="10"/>
        <color indexed="49"/>
        <rFont val="Arial"/>
        <family val="2"/>
      </rPr>
      <t>d</t>
    </r>
  </si>
  <si>
    <t>SUBTOTAL</t>
  </si>
  <si>
    <t>Pós-Graduação</t>
  </si>
  <si>
    <t>Formação científica: (informe o tempo em horas).</t>
  </si>
  <si>
    <r>
      <t>Estágio com orientador do PPG Farmacologia UFSM (máximo 540 horas)</t>
    </r>
    <r>
      <rPr>
        <vertAlign val="superscript"/>
        <sz val="10"/>
        <color indexed="30"/>
        <rFont val="Arial"/>
        <family val="2"/>
      </rPr>
      <t>d</t>
    </r>
  </si>
  <si>
    <t>unidades</t>
  </si>
  <si>
    <r>
      <t>Especialização finalizada em outra área (carga horária mínima: 360 h, no máximo 1)</t>
    </r>
    <r>
      <rPr>
        <vertAlign val="superscript"/>
        <sz val="10"/>
        <color indexed="30"/>
        <rFont val="Arial"/>
        <family val="2"/>
      </rPr>
      <t>e</t>
    </r>
  </si>
  <si>
    <r>
      <t>Especialização finalizada em Farmacologia (carga horária mínima: 360 h, no máximo 1)</t>
    </r>
    <r>
      <rPr>
        <vertAlign val="superscript"/>
        <sz val="10"/>
        <color indexed="30"/>
        <rFont val="Arial"/>
        <family val="2"/>
      </rPr>
      <t>e</t>
    </r>
  </si>
  <si>
    <r>
      <t>Mestrado strictu sensu concluído em outra área (no máximo 1)</t>
    </r>
    <r>
      <rPr>
        <vertAlign val="superscript"/>
        <sz val="10"/>
        <color indexed="30"/>
        <rFont val="Arial"/>
        <family val="2"/>
      </rPr>
      <t>e</t>
    </r>
  </si>
  <si>
    <t>Atuação profissional</t>
  </si>
  <si>
    <t>Docência: (informe o tempo na atividade, em anos), observando a correção abaixo:</t>
  </si>
  <si>
    <t>Para carga horária semanal maior que 21 horas, computar o valor inteiro do tempo em anos;</t>
  </si>
  <si>
    <t>Para carga horária semanal menor ou igual a 20 horas, computar metade do valor do tempo em anos.</t>
  </si>
  <si>
    <r>
      <t>Docência de terceiro grau, como horista</t>
    </r>
    <r>
      <rPr>
        <vertAlign val="superscript"/>
        <sz val="10"/>
        <color indexed="30"/>
        <rFont val="Arial"/>
        <family val="2"/>
      </rPr>
      <t>f</t>
    </r>
  </si>
  <si>
    <r>
      <t>Docência de terceiro grau, como contratado efetivo</t>
    </r>
    <r>
      <rPr>
        <vertAlign val="superscript"/>
        <sz val="10"/>
        <color indexed="30"/>
        <rFont val="Arial"/>
        <family val="2"/>
      </rPr>
      <t>f</t>
    </r>
  </si>
  <si>
    <r>
      <t>Bancas de trabalho de conclusão de curso (máximo 2)</t>
    </r>
    <r>
      <rPr>
        <vertAlign val="superscript"/>
        <sz val="10"/>
        <color indexed="49"/>
        <rFont val="Arial"/>
        <family val="2"/>
      </rPr>
      <t>g</t>
    </r>
  </si>
  <si>
    <r>
      <t>Patente depositada ou registrada no INPI</t>
    </r>
    <r>
      <rPr>
        <vertAlign val="superscript"/>
        <sz val="10"/>
        <color indexed="49"/>
        <rFont val="Arial"/>
        <family val="2"/>
      </rPr>
      <t>h</t>
    </r>
  </si>
  <si>
    <r>
      <t>Patente depositada ou registrada na Comunidade Européia, Japão ou Estados Unidos</t>
    </r>
    <r>
      <rPr>
        <vertAlign val="superscript"/>
        <sz val="10"/>
        <color indexed="49"/>
        <rFont val="Arial"/>
        <family val="2"/>
      </rPr>
      <t>h</t>
    </r>
  </si>
  <si>
    <t>Produção científica (número de trabalhos em cada item)</t>
  </si>
  <si>
    <t>OBS 1: é necessário anexar a primeira página do artigo conforme foi publicado no periódico para comprovar primeiro autor ou correspondente ou co-autoria)</t>
  </si>
  <si>
    <t>OBS 2: em caso de existir mais de um primeiro autor ou autor correspondente dividir o número pelo total de autores compartilhados (por exemplo, dois primeiros autores = 0,5 artigo para cada primeiro autor)</t>
  </si>
  <si>
    <t>OBS 3: Para revistas não listadas no Qualis da CB II considerar o fator de impacto</t>
  </si>
  <si>
    <r>
      <t>Artigos aceitos ou publicados como</t>
    </r>
    <r>
      <rPr>
        <b/>
        <i/>
        <sz val="10"/>
        <color indexed="10"/>
        <rFont val="Arial"/>
        <family val="2"/>
      </rPr>
      <t xml:space="preserve"> primeiro autor ou correspondente</t>
    </r>
    <r>
      <rPr>
        <b/>
        <i/>
        <vertAlign val="superscript"/>
        <sz val="10"/>
        <color indexed="10"/>
        <rFont val="Arial"/>
        <family val="2"/>
      </rPr>
      <t>i</t>
    </r>
  </si>
  <si>
    <t>número</t>
  </si>
  <si>
    <t>Artigo publicado em revista A1 na CB II (ou fator de impacto&gt;=4.7)*</t>
  </si>
  <si>
    <t>Artigo publicado em revista A2 na CB II (ou fator de impacto&lt;4.7 e &gt;=3,25)*</t>
  </si>
  <si>
    <t>Artigo publicado em revista B1 na CB II (ou fator de impacto&lt;3,25 e &gt;=2,30)*</t>
  </si>
  <si>
    <t>Artigo publicado em revista  B2 na CB II (ou fator de impacto&lt;2,30 e &gt;=1,35)*</t>
  </si>
  <si>
    <t>Artigo publicado em revista  B3 na CB II  (ou fator de impacto&lt;1,35 e &gt;=1)*</t>
  </si>
  <si>
    <t>Artigo publicado em revista B4 ou menor na CB II (ou fator de impacto&lt;1)</t>
  </si>
  <si>
    <r>
      <t xml:space="preserve">Artigos aceitos ou publicados como </t>
    </r>
    <r>
      <rPr>
        <b/>
        <i/>
        <sz val="10"/>
        <color indexed="10"/>
        <rFont val="Arial"/>
        <family val="2"/>
      </rPr>
      <t>co-autor</t>
    </r>
    <r>
      <rPr>
        <sz val="10"/>
        <rFont val="Arial"/>
        <family val="2"/>
      </rPr>
      <t xml:space="preserve"> (digite o número correspondente à sua posição na lista de autores do artigo: 2 para segundo, 3 para terceiro, etc...)</t>
    </r>
    <r>
      <rPr>
        <vertAlign val="superscript"/>
        <sz val="10"/>
        <rFont val="Arial"/>
        <family val="2"/>
      </rPr>
      <t>i</t>
    </r>
  </si>
  <si>
    <t>Posição na lista de autores</t>
  </si>
  <si>
    <t>Artigo publicado em revista A1 na CB II (fator de impacto&gt;=4.7)*</t>
  </si>
  <si>
    <t xml:space="preserve">digite aqui a referencia da publicação no formato: Revista volume:pagina inicial-pagina final (ano) </t>
  </si>
  <si>
    <t>Artigo publicado em revista A2 na CB II (fator de impacto&lt;4.7 e &gt;=3,25)*</t>
  </si>
  <si>
    <t>Artigo publicado em revista B1 na CB II (fator de impacto&lt;3,25 e &gt;=2,30)*</t>
  </si>
  <si>
    <t>Artigo publicado em revista  B2 na CB II (fator de impacto&lt;2,30 e &gt;=1,35)*</t>
  </si>
  <si>
    <t>Artigo publicado em revista  B3 na CB II  (fator de impacto&lt;1,35 e &gt;=1)*</t>
  </si>
  <si>
    <t>Artigo publicado em revista B4 ou menor na CB II (fator de impacto&lt;1) - máximo 5 artigos</t>
  </si>
  <si>
    <r>
      <t>Artigos submetidos vinculados à dissertação como 1o. autor ou como autor correspondente até 15 dias ANTES da divulgação do edital de seleção</t>
    </r>
    <r>
      <rPr>
        <b/>
        <i/>
        <vertAlign val="superscript"/>
        <sz val="10"/>
        <color indexed="10"/>
        <rFont val="Arial"/>
        <family val="2"/>
      </rPr>
      <t>j</t>
    </r>
  </si>
  <si>
    <t>Artigo submetido em revista A1 na CB II (fator de impacto&gt;=4.7)*</t>
  </si>
  <si>
    <t>Artigo submetido em revista A2 na CB II (fator de impacto&lt;4.7 e &gt;=3,25)*</t>
  </si>
  <si>
    <t>Artigo submetido em revista B1 na CB II (fator de impacto&lt;3,25 e &gt;=2,30)*</t>
  </si>
  <si>
    <t>Artigo submetido em revista  B2 na CB II (fator de impacto&lt;2,30 e &gt;=1,35)*</t>
  </si>
  <si>
    <t>Artigo submetido em revista  B3 na CB II  (fator de impacto&lt;1,35 e &gt;=1)*</t>
  </si>
  <si>
    <t>Artigo submetido em revista B4 ou menor na CB II (fator de impacto&lt;1)</t>
  </si>
  <si>
    <r>
      <t>Resumos apresentados como</t>
    </r>
    <r>
      <rPr>
        <b/>
        <i/>
        <sz val="10"/>
        <color indexed="10"/>
        <rFont val="Arial"/>
        <family val="2"/>
      </rPr>
      <t xml:space="preserve"> autor principal (primeiro autor)</t>
    </r>
    <r>
      <rPr>
        <b/>
        <i/>
        <sz val="10"/>
        <rFont val="Arial"/>
        <family val="2"/>
      </rPr>
      <t>: máximo de 5 em cada item - somente últimos 5 anos</t>
    </r>
  </si>
  <si>
    <r>
      <t>Resumo selecionado para apresentação oral em congresso organizado por sociedade internacional</t>
    </r>
    <r>
      <rPr>
        <i/>
        <vertAlign val="superscript"/>
        <sz val="10"/>
        <rFont val="Arial"/>
        <family val="2"/>
      </rPr>
      <t>k</t>
    </r>
  </si>
  <si>
    <r>
      <t>Resumo apresentado na forma de painel em congresso organizado por sociedade internacional</t>
    </r>
    <r>
      <rPr>
        <i/>
        <vertAlign val="superscript"/>
        <sz val="10"/>
        <rFont val="Arial"/>
        <family val="2"/>
      </rPr>
      <t>k</t>
    </r>
  </si>
  <si>
    <r>
      <t>Resumo selecionado para apresentação oral na SBFTE</t>
    </r>
    <r>
      <rPr>
        <i/>
        <vertAlign val="superscript"/>
        <sz val="10"/>
        <rFont val="Arial"/>
        <family val="2"/>
      </rPr>
      <t>l</t>
    </r>
  </si>
  <si>
    <r>
      <t>Resumo apresentado na forma de painel na SBFTE</t>
    </r>
    <r>
      <rPr>
        <i/>
        <vertAlign val="superscript"/>
        <sz val="10"/>
        <rFont val="Arial"/>
        <family val="2"/>
      </rPr>
      <t>l</t>
    </r>
  </si>
  <si>
    <r>
      <t>Resumo selecionado para apresentação oral em congresso organizado por sociedade nacional filiada a SBPC</t>
    </r>
    <r>
      <rPr>
        <i/>
        <vertAlign val="superscript"/>
        <sz val="10"/>
        <rFont val="Arial"/>
        <family val="2"/>
      </rPr>
      <t>m</t>
    </r>
  </si>
  <si>
    <r>
      <t>Resumo apresentado na forma de painel em congresso organizado por sociedade nacional filiada a SBPC</t>
    </r>
    <r>
      <rPr>
        <i/>
        <vertAlign val="superscript"/>
        <sz val="10"/>
        <rFont val="Arial"/>
        <family val="2"/>
      </rPr>
      <t>m</t>
    </r>
  </si>
  <si>
    <r>
      <t>Trabalho apresentado em qualquer formato na Jornada Acadêmica Integrada da UFSM (JAI) ou equivalente de outra instituição</t>
    </r>
    <r>
      <rPr>
        <i/>
        <vertAlign val="superscript"/>
        <sz val="10"/>
        <rFont val="Arial"/>
        <family val="2"/>
      </rPr>
      <t>n</t>
    </r>
  </si>
  <si>
    <r>
      <t>Trabalho apresentado em qualquer formato em evento científico institucional que não se enquadre em nenhuma das classificações anteriores</t>
    </r>
    <r>
      <rPr>
        <i/>
        <vertAlign val="superscript"/>
        <sz val="10"/>
        <rFont val="Arial"/>
        <family val="2"/>
      </rPr>
      <t>o</t>
    </r>
  </si>
  <si>
    <t>Prêmios, Participações em Escolas Internacionais de formação como aluno e Colegiados</t>
  </si>
  <si>
    <r>
      <t>Prêmio concedido em Reunião Anual da SBFTE</t>
    </r>
    <r>
      <rPr>
        <i/>
        <vertAlign val="superscript"/>
        <sz val="10"/>
        <rFont val="Arial"/>
        <family val="2"/>
      </rPr>
      <t>l</t>
    </r>
  </si>
  <si>
    <r>
      <t>Participação em escolas (como aluno selecionado) de formação da IBRO, ILAE, ou outras Sociedades internacionais</t>
    </r>
    <r>
      <rPr>
        <i/>
        <vertAlign val="superscript"/>
        <sz val="10"/>
        <rFont val="Arial"/>
        <family val="2"/>
      </rPr>
      <t>o</t>
    </r>
  </si>
  <si>
    <r>
      <t>Participação como representante discente em colegiados (curso de graduação, curso de pós-graduação, colegiados superiores)</t>
    </r>
    <r>
      <rPr>
        <i/>
        <vertAlign val="superscript"/>
        <sz val="10"/>
        <rFont val="Arial"/>
        <family val="2"/>
      </rPr>
      <t>p</t>
    </r>
  </si>
  <si>
    <t>TOTAL</t>
  </si>
  <si>
    <t>ATENÇÃO:</t>
  </si>
  <si>
    <r>
      <t xml:space="preserve">1. O preenchimento das áreas coloridas desta planilha é de </t>
    </r>
    <r>
      <rPr>
        <b/>
        <sz val="10"/>
        <rFont val="Arial"/>
        <family val="2"/>
      </rPr>
      <t>EXCLUSIVA</t>
    </r>
    <r>
      <rPr>
        <sz val="10"/>
        <rFont val="Arial"/>
        <family val="2"/>
      </rPr>
      <t xml:space="preserve"> responsabilidade do candidato.</t>
    </r>
  </si>
  <si>
    <t>2. Somente os itens relacionados na planilha serão considerados na avaliação.</t>
  </si>
  <si>
    <r>
      <t xml:space="preserve">3. Inclua </t>
    </r>
    <r>
      <rPr>
        <b/>
        <sz val="10"/>
        <rFont val="Arial"/>
        <family val="2"/>
      </rPr>
      <t>SOMENTE</t>
    </r>
    <r>
      <rPr>
        <sz val="10"/>
        <rFont val="Arial"/>
        <family val="2"/>
      </rPr>
      <t xml:space="preserve"> a comprovação dos </t>
    </r>
    <r>
      <rPr>
        <b/>
        <sz val="10"/>
        <rFont val="Arial"/>
        <family val="2"/>
      </rPr>
      <t>RESPECTIVOS</t>
    </r>
    <r>
      <rPr>
        <sz val="10"/>
        <rFont val="Arial"/>
        <family val="2"/>
      </rPr>
      <t xml:space="preserve"> itens da </t>
    </r>
    <r>
      <rPr>
        <b/>
        <sz val="10"/>
        <rFont val="Arial"/>
        <family val="2"/>
      </rPr>
      <t>PLANILHA, devidamente identificados.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NÃO adicione outros documentos </t>
    </r>
    <r>
      <rPr>
        <b/>
        <sz val="10"/>
        <color indexed="30"/>
        <rFont val="Arial"/>
        <family val="2"/>
      </rPr>
      <t>sob pena de ser desclassificado da seleção.</t>
    </r>
    <r>
      <rPr>
        <b/>
        <sz val="10"/>
        <color indexed="10"/>
        <rFont val="Arial"/>
        <family val="2"/>
      </rPr>
      <t xml:space="preserve"> </t>
    </r>
  </si>
  <si>
    <t>4. A ausência de comprovação documental implica na eliminação da pontuação correspondente obtida no item.</t>
  </si>
  <si>
    <t>5. A comissão de seleção (ou a comissão de bolsa, no caso de classificação para concessão de cotas de bolsa) avaliará os casos omissos.</t>
  </si>
  <si>
    <t>Declaração:</t>
  </si>
  <si>
    <t>DECLARO que as informações aqui prestadas são verdadeiras, e que estou ciente e concordo com as condições de</t>
  </si>
  <si>
    <t>preenchimento estabelecidas nos itens 1 a 5 descritos acima no campo ATENÇÃO.</t>
  </si>
  <si>
    <t>Nome do Candidato:</t>
  </si>
  <si>
    <t>Data e Assinatura:</t>
  </si>
  <si>
    <t>ANEXO: Llista de documentos comprabatórios requeridos para pontuação</t>
  </si>
  <si>
    <t>a. Certificado emitido pela unidade de ensino responsável (no caso de bolsa de monitoria), pró-reitoria de extensão (no caso de bolsa de extensão) ou coordenação institucional do programa de educação tutorial (no caso de bolsa PET), acompanhado de declaração do professor orientador informando o período do estágio, carga horária semanal e atividades desenvolvidas. O certificado deve informar claramente que o estágio/monitoria foi remunerado.</t>
  </si>
  <si>
    <t>b. Certificado emitido pela pró-reitoria ou fundação (FATEC ou órgão com atribuição equivalente de outra instituição), acompanhado de declaração do professor orientador informando o período do estágio, carga horária semanal e atividades de iniciação científica ou tecnológicas desenvolvidas. O certificado deve informar claramente que o estágio foi remunerado.</t>
  </si>
  <si>
    <t>c. Certificado expedido pela pró-reitoria de pesquisa ou CNPq ou Fapergs (ou outra fundação estadual de fomento à pesquisa). A fundação deve constar na lista da CONFAP (Confederação de Fundações de  Apoio a Pesquisa – www.confap.org.br)</t>
  </si>
  <si>
    <t>d. Declaração assinada pelo professor orientador conforme modelo disponibilizado com esta planilha de avaliação</t>
  </si>
  <si>
    <t>e. Diploma reconhecido pelo MEC.</t>
  </si>
  <si>
    <t>f. Carteira de trabalho ou declaração assinada do empregador.</t>
  </si>
  <si>
    <t>g. Atestado assinado pela coordenação do curso. Somente serão consideradas bancas de trabalhos finais. Bancas de projetos não serão contabilizadas.</t>
  </si>
  <si>
    <t>h. Comprovante expedido pelo INPI ou pela agência de proteção intelectual internacional.</t>
  </si>
  <si>
    <t>i. Primeira página do artigo conforme foi publicado no periódico</t>
  </si>
  <si>
    <t>j. Página do sistema de submissão da revista em que conste o status do manuscrito bem como a ordem dos autores e o indicativo de primeiro autor ou correspondente.</t>
  </si>
  <si>
    <t>k. Certificado expedido pela organização do congresso. A pontuação referente a apresentação de trabalhos em congressos internacionais somente será contabilizada nos casos em que a entidade organizadora do evento for sociedade científica reconhecida internacionalmente.</t>
  </si>
  <si>
    <t>l. Certificado expedido pela SBFTE.</t>
  </si>
  <si>
    <t>m. Certificado expedido pela organização do congresso. A pontuação referente a apresentação de trabalhos em congressos nacionais somente será contabilizada nos casos em que a entidade organizadora do evento constar na lista de Sociedades, Associações ou Entidades Científicas associadas à Sociedade Brasileira para o Progresso da Ciência (disponível em http://www.sbpcnet.org.br/site/associadas/sociedades-associadas/).</t>
  </si>
  <si>
    <t>n. Certificado expedido pela instituição de ensino superior organizadora do evento.</t>
  </si>
  <si>
    <t>o. Certificado expedido pelo comitê organizador do evento.</t>
  </si>
  <si>
    <t>p. Declaração/atestado assinado pela secretaria do respectivo colegiado.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</si>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</sst>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0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49"/>
      <name val="Arial"/>
      <family val="2"/>
    </font>
    <font>
      <vertAlign val="superscript"/>
      <sz val="10"/>
      <color indexed="49"/>
      <name val="Arial"/>
      <family val="2"/>
    </font>
    <font>
      <sz val="10"/>
      <color indexed="30"/>
      <name val="Arial"/>
      <family val="2"/>
    </font>
    <font>
      <vertAlign val="superscript"/>
      <sz val="10"/>
      <color indexed="30"/>
      <name val="Arial"/>
      <family val="2"/>
    </font>
    <font>
      <b/>
      <i/>
      <sz val="10"/>
      <color indexed="10"/>
      <name val="Arial"/>
      <family val="2"/>
    </font>
    <font>
      <b/>
      <i/>
      <vertAlign val="superscript"/>
      <sz val="10"/>
      <color indexed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i/>
      <sz val="10"/>
      <color indexed="30"/>
      <name val="Arial"/>
      <family val="2"/>
    </font>
    <font>
      <i/>
      <vertAlign val="superscript"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1"/>
      <name val="Calibri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4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164" fontId="2" fillId="0" borderId="0" xfId="0" applyFont="1" applyAlignment="1">
      <alignment/>
    </xf>
    <xf numFmtId="164" fontId="0" fillId="0" borderId="0" xfId="0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Font="1" applyBorder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4" fillId="2" borderId="1" xfId="0" applyFont="1" applyFill="1" applyBorder="1" applyAlignment="1" applyProtection="1">
      <alignment horizontal="center"/>
      <protection/>
    </xf>
    <xf numFmtId="164" fontId="4" fillId="0" borderId="2" xfId="0" applyFont="1" applyBorder="1" applyAlignment="1">
      <alignment horizontal="center"/>
    </xf>
    <xf numFmtId="164" fontId="5" fillId="0" borderId="0" xfId="0" applyFont="1" applyAlignment="1" applyProtection="1">
      <alignment/>
      <protection/>
    </xf>
    <xf numFmtId="164" fontId="0" fillId="2" borderId="3" xfId="0" applyFont="1" applyFill="1" applyBorder="1" applyAlignment="1" applyProtection="1">
      <alignment horizontal="center"/>
      <protection/>
    </xf>
    <xf numFmtId="165" fontId="0" fillId="0" borderId="4" xfId="0" applyNumberFormat="1" applyFill="1" applyBorder="1" applyAlignment="1">
      <alignment horizontal="center"/>
    </xf>
    <xf numFmtId="164" fontId="0" fillId="2" borderId="3" xfId="0" applyFont="1" applyFill="1" applyBorder="1" applyAlignment="1" applyProtection="1">
      <alignment horizontal="center"/>
      <protection locked="0"/>
    </xf>
    <xf numFmtId="165" fontId="0" fillId="0" borderId="3" xfId="0" applyNumberFormat="1" applyBorder="1" applyAlignment="1">
      <alignment horizontal="center"/>
    </xf>
    <xf numFmtId="164" fontId="4" fillId="2" borderId="3" xfId="0" applyFont="1" applyFill="1" applyBorder="1" applyAlignment="1" applyProtection="1">
      <alignment horizontal="center"/>
      <protection locked="0"/>
    </xf>
    <xf numFmtId="165" fontId="4" fillId="0" borderId="3" xfId="0" applyNumberFormat="1" applyFont="1" applyBorder="1" applyAlignment="1">
      <alignment horizontal="center"/>
    </xf>
    <xf numFmtId="164" fontId="7" fillId="0" borderId="0" xfId="0" applyFont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4" fillId="0" borderId="0" xfId="0" applyFont="1" applyBorder="1" applyAlignment="1">
      <alignment horizontal="right"/>
    </xf>
    <xf numFmtId="165" fontId="4" fillId="0" borderId="2" xfId="0" applyNumberFormat="1" applyFont="1" applyBorder="1" applyAlignment="1">
      <alignment/>
    </xf>
    <xf numFmtId="164" fontId="0" fillId="0" borderId="0" xfId="0" applyAlignment="1">
      <alignment horizontal="right"/>
    </xf>
    <xf numFmtId="164" fontId="4" fillId="2" borderId="2" xfId="0" applyFont="1" applyFill="1" applyBorder="1" applyAlignment="1" applyProtection="1">
      <alignment horizontal="center"/>
      <protection/>
    </xf>
    <xf numFmtId="164" fontId="0" fillId="0" borderId="0" xfId="0" applyAlignment="1">
      <alignment horizontal="center"/>
    </xf>
    <xf numFmtId="164" fontId="0" fillId="0" borderId="0" xfId="0" applyBorder="1" applyAlignment="1">
      <alignment/>
    </xf>
    <xf numFmtId="164" fontId="0" fillId="2" borderId="4" xfId="0" applyFill="1" applyBorder="1" applyAlignment="1" applyProtection="1">
      <alignment horizontal="center"/>
      <protection locked="0"/>
    </xf>
    <xf numFmtId="165" fontId="0" fillId="0" borderId="4" xfId="0" applyNumberFormat="1" applyBorder="1" applyAlignment="1">
      <alignment horizontal="center"/>
    </xf>
    <xf numFmtId="164" fontId="4" fillId="0" borderId="0" xfId="0" applyFont="1" applyBorder="1" applyAlignment="1" applyProtection="1">
      <alignment horizontal="center"/>
      <protection/>
    </xf>
    <xf numFmtId="165" fontId="4" fillId="0" borderId="4" xfId="0" applyNumberFormat="1" applyFont="1" applyBorder="1" applyAlignment="1">
      <alignment horizontal="center"/>
    </xf>
    <xf numFmtId="164" fontId="0" fillId="2" borderId="3" xfId="0" applyFill="1" applyBorder="1" applyAlignment="1" applyProtection="1">
      <alignment horizontal="center"/>
      <protection locked="0"/>
    </xf>
    <xf numFmtId="164" fontId="7" fillId="0" borderId="0" xfId="0" applyFont="1" applyFill="1" applyBorder="1" applyAlignment="1" applyProtection="1">
      <alignment/>
      <protection/>
    </xf>
    <xf numFmtId="165" fontId="0" fillId="0" borderId="0" xfId="0" applyNumberFormat="1" applyBorder="1" applyAlignment="1">
      <alignment/>
    </xf>
    <xf numFmtId="164" fontId="4" fillId="0" borderId="1" xfId="0" applyFont="1" applyBorder="1" applyAlignment="1">
      <alignment horizontal="center"/>
    </xf>
    <xf numFmtId="164" fontId="0" fillId="2" borderId="3" xfId="0" applyFill="1" applyBorder="1" applyAlignment="1" applyProtection="1">
      <alignment/>
      <protection locked="0"/>
    </xf>
    <xf numFmtId="165" fontId="0" fillId="0" borderId="4" xfId="0" applyNumberFormat="1" applyBorder="1" applyAlignment="1">
      <alignment/>
    </xf>
    <xf numFmtId="164" fontId="0" fillId="0" borderId="0" xfId="0" applyFill="1" applyAlignment="1">
      <alignment/>
    </xf>
    <xf numFmtId="164" fontId="5" fillId="0" borderId="0" xfId="0" applyFont="1" applyFill="1" applyBorder="1" applyAlignment="1" applyProtection="1">
      <alignment/>
      <protection/>
    </xf>
    <xf numFmtId="165" fontId="0" fillId="0" borderId="3" xfId="0" applyNumberFormat="1" applyBorder="1" applyAlignment="1">
      <alignment/>
    </xf>
    <xf numFmtId="164" fontId="0" fillId="0" borderId="0" xfId="0" applyFill="1" applyBorder="1" applyAlignment="1" applyProtection="1">
      <alignment/>
      <protection/>
    </xf>
    <xf numFmtId="164" fontId="4" fillId="0" borderId="0" xfId="0" applyFont="1" applyAlignment="1" applyProtection="1">
      <alignment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0" xfId="0" applyFont="1" applyFill="1" applyBorder="1" applyAlignment="1" applyProtection="1">
      <alignment/>
      <protection/>
    </xf>
    <xf numFmtId="164" fontId="0" fillId="3" borderId="4" xfId="0" applyFill="1" applyBorder="1" applyAlignment="1" applyProtection="1">
      <alignment/>
      <protection locked="0"/>
    </xf>
    <xf numFmtId="164" fontId="0" fillId="3" borderId="3" xfId="0" applyFill="1" applyBorder="1" applyAlignment="1" applyProtection="1">
      <alignment/>
      <protection locked="0"/>
    </xf>
    <xf numFmtId="165" fontId="4" fillId="0" borderId="0" xfId="0" applyNumberFormat="1" applyFont="1" applyBorder="1" applyAlignment="1">
      <alignment/>
    </xf>
    <xf numFmtId="164" fontId="4" fillId="0" borderId="0" xfId="0" applyFont="1" applyFill="1" applyBorder="1" applyAlignment="1" applyProtection="1">
      <alignment horizontal="center"/>
      <protection/>
    </xf>
    <xf numFmtId="164" fontId="4" fillId="0" borderId="1" xfId="0" applyFont="1" applyBorder="1" applyAlignment="1" applyProtection="1">
      <alignment horizontal="center"/>
      <protection/>
    </xf>
    <xf numFmtId="164" fontId="0" fillId="0" borderId="5" xfId="0" applyFill="1" applyBorder="1" applyAlignment="1" applyProtection="1">
      <alignment horizontal="center"/>
      <protection/>
    </xf>
    <xf numFmtId="165" fontId="0" fillId="0" borderId="6" xfId="0" applyNumberFormat="1" applyFill="1" applyBorder="1" applyAlignment="1">
      <alignment/>
    </xf>
    <xf numFmtId="164" fontId="12" fillId="3" borderId="7" xfId="0" applyFont="1" applyFill="1" applyBorder="1" applyAlignment="1" applyProtection="1">
      <alignment horizontal="left"/>
      <protection/>
    </xf>
    <xf numFmtId="164" fontId="0" fillId="4" borderId="8" xfId="0" applyFill="1" applyBorder="1" applyAlignment="1" applyProtection="1">
      <alignment horizontal="center"/>
      <protection/>
    </xf>
    <xf numFmtId="165" fontId="0" fillId="0" borderId="9" xfId="0" applyNumberFormat="1" applyBorder="1" applyAlignment="1">
      <alignment/>
    </xf>
    <xf numFmtId="164" fontId="12" fillId="3" borderId="10" xfId="0" applyFont="1" applyFill="1" applyBorder="1" applyAlignment="1" applyProtection="1">
      <alignment horizontal="left"/>
      <protection/>
    </xf>
    <xf numFmtId="164" fontId="0" fillId="4" borderId="11" xfId="0" applyFill="1" applyBorder="1" applyAlignment="1" applyProtection="1">
      <alignment horizontal="center"/>
      <protection/>
    </xf>
    <xf numFmtId="165" fontId="0" fillId="0" borderId="12" xfId="0" applyNumberFormat="1" applyBorder="1" applyAlignment="1">
      <alignment/>
    </xf>
    <xf numFmtId="164" fontId="12" fillId="3" borderId="13" xfId="0" applyFont="1" applyFill="1" applyBorder="1" applyAlignment="1" applyProtection="1">
      <alignment horizontal="left"/>
      <protection/>
    </xf>
    <xf numFmtId="164" fontId="0" fillId="4" borderId="14" xfId="0" applyFill="1" applyBorder="1" applyAlignment="1" applyProtection="1">
      <alignment horizontal="center"/>
      <protection/>
    </xf>
    <xf numFmtId="165" fontId="0" fillId="0" borderId="15" xfId="0" applyNumberFormat="1" applyBorder="1" applyAlignment="1">
      <alignment/>
    </xf>
    <xf numFmtId="164" fontId="4" fillId="0" borderId="16" xfId="0" applyFont="1" applyBorder="1" applyAlignment="1" applyProtection="1">
      <alignment horizontal="center"/>
      <protection/>
    </xf>
    <xf numFmtId="164" fontId="0" fillId="0" borderId="16" xfId="0" applyFill="1" applyBorder="1" applyAlignment="1" applyProtection="1">
      <alignment horizontal="center"/>
      <protection/>
    </xf>
    <xf numFmtId="165" fontId="0" fillId="0" borderId="16" xfId="0" applyNumberFormat="1" applyFill="1" applyBorder="1" applyAlignment="1">
      <alignment/>
    </xf>
    <xf numFmtId="164" fontId="0" fillId="4" borderId="17" xfId="0" applyFill="1" applyBorder="1" applyAlignment="1" applyProtection="1">
      <alignment horizontal="center"/>
      <protection/>
    </xf>
    <xf numFmtId="165" fontId="0" fillId="0" borderId="18" xfId="0" applyNumberFormat="1" applyBorder="1" applyAlignment="1">
      <alignment/>
    </xf>
    <xf numFmtId="164" fontId="4" fillId="0" borderId="19" xfId="0" applyFont="1" applyBorder="1" applyAlignment="1" applyProtection="1">
      <alignment horizontal="center"/>
      <protection/>
    </xf>
    <xf numFmtId="164" fontId="12" fillId="3" borderId="20" xfId="0" applyFont="1" applyFill="1" applyBorder="1" applyAlignment="1" applyProtection="1">
      <alignment horizontal="left"/>
      <protection/>
    </xf>
    <xf numFmtId="164" fontId="12" fillId="3" borderId="21" xfId="0" applyFont="1" applyFill="1" applyBorder="1" applyAlignment="1" applyProtection="1">
      <alignment horizontal="center"/>
      <protection/>
    </xf>
    <xf numFmtId="164" fontId="0" fillId="4" borderId="22" xfId="0" applyFill="1" applyBorder="1" applyAlignment="1" applyProtection="1">
      <alignment horizontal="center"/>
      <protection/>
    </xf>
    <xf numFmtId="164" fontId="12" fillId="3" borderId="23" xfId="0" applyFont="1" applyFill="1" applyBorder="1" applyAlignment="1" applyProtection="1">
      <alignment horizontal="left"/>
      <protection/>
    </xf>
    <xf numFmtId="164" fontId="12" fillId="3" borderId="24" xfId="0" applyFont="1" applyFill="1" applyBorder="1" applyAlignment="1" applyProtection="1">
      <alignment horizontal="left"/>
      <protection/>
    </xf>
    <xf numFmtId="164" fontId="0" fillId="4" borderId="3" xfId="0" applyFill="1" applyBorder="1" applyAlignment="1" applyProtection="1">
      <alignment horizontal="center"/>
      <protection/>
    </xf>
    <xf numFmtId="164" fontId="12" fillId="3" borderId="25" xfId="0" applyFont="1" applyFill="1" applyBorder="1" applyAlignment="1" applyProtection="1">
      <alignment horizontal="left"/>
      <protection/>
    </xf>
    <xf numFmtId="164" fontId="12" fillId="3" borderId="26" xfId="0" applyFont="1" applyFill="1" applyBorder="1" applyAlignment="1" applyProtection="1">
      <alignment horizontal="left"/>
      <protection/>
    </xf>
    <xf numFmtId="164" fontId="0" fillId="4" borderId="27" xfId="0" applyFill="1" applyBorder="1" applyAlignment="1" applyProtection="1">
      <alignment horizontal="center"/>
      <protection/>
    </xf>
    <xf numFmtId="164" fontId="4" fillId="0" borderId="5" xfId="0" applyFont="1" applyBorder="1" applyAlignment="1" applyProtection="1">
      <alignment horizontal="center"/>
      <protection/>
    </xf>
    <xf numFmtId="165" fontId="0" fillId="0" borderId="28" xfId="0" applyNumberFormat="1" applyBorder="1" applyAlignment="1">
      <alignment/>
    </xf>
    <xf numFmtId="164" fontId="0" fillId="4" borderId="29" xfId="0" applyFill="1" applyBorder="1" applyAlignment="1" applyProtection="1">
      <alignment horizontal="center"/>
      <protection/>
    </xf>
    <xf numFmtId="165" fontId="0" fillId="0" borderId="7" xfId="0" applyNumberFormat="1" applyBorder="1" applyAlignment="1">
      <alignment/>
    </xf>
    <xf numFmtId="164" fontId="0" fillId="4" borderId="30" xfId="0" applyFill="1" applyBorder="1" applyAlignment="1" applyProtection="1">
      <alignment horizontal="center"/>
      <protection/>
    </xf>
    <xf numFmtId="165" fontId="0" fillId="0" borderId="10" xfId="0" applyNumberFormat="1" applyBorder="1" applyAlignment="1">
      <alignment/>
    </xf>
    <xf numFmtId="164" fontId="0" fillId="4" borderId="31" xfId="0" applyFill="1" applyBorder="1" applyAlignment="1" applyProtection="1">
      <alignment horizontal="center"/>
      <protection/>
    </xf>
    <xf numFmtId="165" fontId="0" fillId="0" borderId="13" xfId="0" applyNumberFormat="1" applyBorder="1" applyAlignment="1">
      <alignment/>
    </xf>
    <xf numFmtId="165" fontId="4" fillId="0" borderId="32" xfId="0" applyNumberFormat="1" applyFont="1" applyBorder="1" applyAlignment="1">
      <alignment/>
    </xf>
    <xf numFmtId="164" fontId="9" fillId="0" borderId="0" xfId="0" applyFont="1" applyAlignment="1" applyProtection="1">
      <alignment/>
      <protection/>
    </xf>
    <xf numFmtId="164" fontId="4" fillId="0" borderId="2" xfId="0" applyFont="1" applyBorder="1" applyAlignment="1" applyProtection="1">
      <alignment/>
      <protection/>
    </xf>
    <xf numFmtId="164" fontId="12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/>
      <protection/>
    </xf>
    <xf numFmtId="164" fontId="12" fillId="0" borderId="0" xfId="0" applyFont="1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/>
      <protection/>
    </xf>
    <xf numFmtId="165" fontId="0" fillId="0" borderId="0" xfId="0" applyNumberFormat="1" applyFill="1" applyBorder="1" applyAlignment="1">
      <alignment/>
    </xf>
    <xf numFmtId="165" fontId="0" fillId="0" borderId="33" xfId="0" applyNumberFormat="1" applyBorder="1" applyAlignment="1">
      <alignment/>
    </xf>
    <xf numFmtId="164" fontId="13" fillId="0" borderId="0" xfId="0" applyFont="1" applyAlignment="1" applyProtection="1">
      <alignment/>
      <protection/>
    </xf>
    <xf numFmtId="165" fontId="0" fillId="0" borderId="0" xfId="0" applyNumberFormat="1" applyAlignment="1">
      <alignment/>
    </xf>
    <xf numFmtId="164" fontId="0" fillId="0" borderId="34" xfId="0" applyBorder="1" applyAlignment="1" applyProtection="1">
      <alignment/>
      <protection/>
    </xf>
    <xf numFmtId="164" fontId="0" fillId="0" borderId="35" xfId="0" applyBorder="1" applyAlignment="1" applyProtection="1">
      <alignment/>
      <protection/>
    </xf>
    <xf numFmtId="164" fontId="1" fillId="0" borderId="35" xfId="0" applyFont="1" applyBorder="1" applyAlignment="1">
      <alignment horizontal="center"/>
    </xf>
    <xf numFmtId="165" fontId="1" fillId="0" borderId="2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15" fillId="0" borderId="0" xfId="0" applyFont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18" fillId="0" borderId="0" xfId="0" applyFont="1" applyAlignment="1">
      <alignment horizontal="justify" vertical="center"/>
    </xf>
    <xf numFmtId="164" fontId="18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1"/>
  <sheetViews>
    <sheetView tabSelected="1" zoomScale="110" zoomScaleNormal="110" workbookViewId="0" topLeftCell="B142">
      <selection activeCell="D144" sqref="D144"/>
    </sheetView>
  </sheetViews>
  <sheetFormatPr defaultColWidth="9.140625" defaultRowHeight="12.75"/>
  <cols>
    <col min="1" max="1" width="134.421875" style="0" customWidth="1"/>
    <col min="2" max="2" width="9.28125" style="0" customWidth="1"/>
    <col min="3" max="3" width="26.00390625" style="0" customWidth="1"/>
  </cols>
  <sheetData>
    <row r="1" spans="1:6" ht="18">
      <c r="A1" s="1" t="s">
        <v>0</v>
      </c>
      <c r="B1" s="2"/>
      <c r="C1" s="3"/>
      <c r="D1" s="3"/>
      <c r="E1" s="3"/>
      <c r="F1" s="3"/>
    </row>
    <row r="2" spans="1:6" ht="18">
      <c r="A2" s="1" t="s">
        <v>1</v>
      </c>
      <c r="B2" s="2"/>
      <c r="C2" s="3"/>
      <c r="D2" s="3"/>
      <c r="E2" s="3"/>
      <c r="F2" s="3"/>
    </row>
    <row r="3" spans="1:2" ht="12.75">
      <c r="A3" s="4"/>
      <c r="B3" s="4"/>
    </row>
    <row r="4" spans="1:2" ht="15.75">
      <c r="A4" s="1" t="s">
        <v>2</v>
      </c>
      <c r="B4" s="4"/>
    </row>
    <row r="5" spans="1:2" ht="15.75">
      <c r="A5" s="1"/>
      <c r="B5" s="4"/>
    </row>
    <row r="6" spans="1:6" ht="15.75">
      <c r="A6" s="1" t="s">
        <v>3</v>
      </c>
      <c r="B6" s="5"/>
      <c r="C6" s="6"/>
      <c r="D6" s="6"/>
      <c r="E6" s="6"/>
      <c r="F6" s="6"/>
    </row>
    <row r="7" spans="1:6" ht="12.75">
      <c r="A7" s="5" t="s">
        <v>4</v>
      </c>
      <c r="B7" s="5"/>
      <c r="C7" s="6"/>
      <c r="D7" s="6"/>
      <c r="E7" s="6"/>
      <c r="F7" s="6"/>
    </row>
    <row r="8" spans="1:6" ht="12.75">
      <c r="A8" s="4" t="s">
        <v>5</v>
      </c>
      <c r="B8" s="5"/>
      <c r="C8" s="6"/>
      <c r="D8" s="6"/>
      <c r="E8" s="6"/>
      <c r="F8" s="6"/>
    </row>
    <row r="9" spans="1:6" ht="12.75">
      <c r="A9" s="5" t="s">
        <v>6</v>
      </c>
      <c r="B9" s="5"/>
      <c r="C9" s="6"/>
      <c r="D9" s="6"/>
      <c r="E9" s="6"/>
      <c r="F9" s="6"/>
    </row>
    <row r="10" spans="1:6" ht="12.75">
      <c r="A10" s="7" t="s">
        <v>7</v>
      </c>
      <c r="B10" s="5"/>
      <c r="C10" s="6"/>
      <c r="D10" s="6"/>
      <c r="E10" s="6"/>
      <c r="F10" s="6"/>
    </row>
    <row r="11" spans="1:6" ht="12.75">
      <c r="A11" s="5" t="s">
        <v>8</v>
      </c>
      <c r="B11" s="5"/>
      <c r="C11" s="6"/>
      <c r="D11" s="6"/>
      <c r="E11" s="6"/>
      <c r="F11" s="6"/>
    </row>
    <row r="12" spans="1:2" ht="12.75">
      <c r="A12" s="5" t="s">
        <v>9</v>
      </c>
      <c r="B12" s="4"/>
    </row>
    <row r="13" spans="1:2" ht="12.75">
      <c r="A13" s="5" t="s">
        <v>10</v>
      </c>
      <c r="B13" s="4"/>
    </row>
    <row r="14" spans="1:2" ht="12.75">
      <c r="A14" s="4"/>
      <c r="B14" s="4"/>
    </row>
    <row r="15" spans="1:2" ht="16.5">
      <c r="A15" s="1" t="s">
        <v>11</v>
      </c>
      <c r="B15" s="4"/>
    </row>
    <row r="16" spans="1:4" ht="13.5">
      <c r="A16" s="8" t="s">
        <v>12</v>
      </c>
      <c r="B16" s="9" t="s">
        <v>13</v>
      </c>
      <c r="D16" s="10" t="s">
        <v>14</v>
      </c>
    </row>
    <row r="17" spans="1:4" ht="14.25">
      <c r="A17" s="11" t="s">
        <v>15</v>
      </c>
      <c r="B17" s="12">
        <v>1</v>
      </c>
      <c r="D17" s="13">
        <f>B17*0.5</f>
        <v>0.5</v>
      </c>
    </row>
    <row r="18" spans="1:4" ht="14.25">
      <c r="A18" s="11" t="s">
        <v>16</v>
      </c>
      <c r="B18" s="14">
        <v>1</v>
      </c>
      <c r="D18" s="13">
        <f>B18*1</f>
        <v>1</v>
      </c>
    </row>
    <row r="19" spans="1:4" ht="14.25">
      <c r="A19" s="11" t="s">
        <v>17</v>
      </c>
      <c r="B19" s="14">
        <v>1</v>
      </c>
      <c r="D19" s="15">
        <f aca="true" t="shared" si="0" ref="D19:D20">B19*3</f>
        <v>3</v>
      </c>
    </row>
    <row r="20" spans="1:4" ht="14.25">
      <c r="A20" s="11" t="s">
        <v>18</v>
      </c>
      <c r="B20" s="14">
        <v>1</v>
      </c>
      <c r="D20" s="15">
        <f t="shared" si="0"/>
        <v>3</v>
      </c>
    </row>
    <row r="21" spans="1:4" ht="12.75">
      <c r="A21" s="8" t="s">
        <v>19</v>
      </c>
      <c r="B21" s="16" t="s">
        <v>20</v>
      </c>
      <c r="D21" s="17" t="s">
        <v>14</v>
      </c>
    </row>
    <row r="22" spans="1:4" ht="14.25">
      <c r="A22" s="11" t="s">
        <v>21</v>
      </c>
      <c r="B22" s="14">
        <v>1080</v>
      </c>
      <c r="D22" s="15">
        <f>B22/1080</f>
        <v>1</v>
      </c>
    </row>
    <row r="23" spans="1:4" ht="14.25">
      <c r="A23" s="11" t="s">
        <v>22</v>
      </c>
      <c r="B23" s="14">
        <v>1080</v>
      </c>
      <c r="D23" s="15">
        <f>B23/2160</f>
        <v>0.5</v>
      </c>
    </row>
    <row r="24" spans="1:4" ht="14.25">
      <c r="A24" s="11" t="s">
        <v>23</v>
      </c>
      <c r="B24" s="14">
        <v>1080</v>
      </c>
      <c r="D24" s="15">
        <f>B24/4320</f>
        <v>0.25</v>
      </c>
    </row>
    <row r="25" spans="1:4" ht="13.5">
      <c r="A25" s="18"/>
      <c r="B25" s="19"/>
      <c r="C25" s="19"/>
      <c r="D25" s="19"/>
    </row>
    <row r="26" spans="1:4" ht="13.5">
      <c r="A26" s="4"/>
      <c r="B26" s="20"/>
      <c r="C26" s="21" t="s">
        <v>24</v>
      </c>
      <c r="D26" s="22">
        <f>SUM(D17,D18,D19,D20,D22,D23,D24)</f>
        <v>9.25</v>
      </c>
    </row>
    <row r="27" spans="1:3" ht="16.5">
      <c r="A27" s="1" t="s">
        <v>25</v>
      </c>
      <c r="B27" s="4"/>
      <c r="C27" s="23"/>
    </row>
    <row r="28" spans="1:5" ht="13.5">
      <c r="A28" s="8" t="s">
        <v>26</v>
      </c>
      <c r="B28" s="24" t="s">
        <v>20</v>
      </c>
      <c r="C28" s="25"/>
      <c r="D28" s="10" t="s">
        <v>14</v>
      </c>
      <c r="E28" s="26"/>
    </row>
    <row r="29" spans="1:4" ht="14.25">
      <c r="A29" s="18" t="s">
        <v>27</v>
      </c>
      <c r="B29" s="27">
        <v>540</v>
      </c>
      <c r="C29" s="25"/>
      <c r="D29" s="28">
        <f>IF(B29&gt;2160,6,B29/360)</f>
        <v>1.5</v>
      </c>
    </row>
    <row r="30" spans="1:4" ht="12.75">
      <c r="A30" s="18"/>
      <c r="B30" s="29" t="s">
        <v>28</v>
      </c>
      <c r="C30" s="25"/>
      <c r="D30" s="30" t="s">
        <v>14</v>
      </c>
    </row>
    <row r="31" spans="1:4" ht="14.25">
      <c r="A31" s="18" t="s">
        <v>29</v>
      </c>
      <c r="B31" s="31">
        <v>1</v>
      </c>
      <c r="C31" s="25"/>
      <c r="D31" s="15">
        <f>B31*1.5</f>
        <v>1.5</v>
      </c>
    </row>
    <row r="32" spans="1:4" ht="14.25">
      <c r="A32" s="18" t="s">
        <v>30</v>
      </c>
      <c r="B32" s="31">
        <v>1</v>
      </c>
      <c r="C32" s="25"/>
      <c r="D32" s="15">
        <f>B32*3</f>
        <v>3</v>
      </c>
    </row>
    <row r="33" spans="1:4" ht="14.25">
      <c r="A33" s="32" t="s">
        <v>31</v>
      </c>
      <c r="B33" s="31">
        <v>1</v>
      </c>
      <c r="C33" s="25"/>
      <c r="D33" s="15">
        <f>B33*5</f>
        <v>5</v>
      </c>
    </row>
    <row r="34" spans="1:4" ht="13.5">
      <c r="A34" s="32"/>
      <c r="B34" s="19"/>
      <c r="D34" s="33"/>
    </row>
    <row r="35" spans="1:4" ht="13.5">
      <c r="A35" s="8"/>
      <c r="B35" s="20"/>
      <c r="C35" s="21" t="s">
        <v>24</v>
      </c>
      <c r="D35" s="22">
        <f>SUM(D29,D31,D32,D33)</f>
        <v>11</v>
      </c>
    </row>
    <row r="36" spans="1:4" ht="15.75">
      <c r="A36" s="1" t="s">
        <v>32</v>
      </c>
      <c r="B36" s="20"/>
      <c r="C36" s="21"/>
      <c r="D36" s="26"/>
    </row>
    <row r="37" spans="1:4" ht="12.75">
      <c r="A37" s="8" t="s">
        <v>33</v>
      </c>
      <c r="B37" s="19"/>
      <c r="C37" s="19"/>
      <c r="D37" s="19"/>
    </row>
    <row r="38" spans="1:4" ht="12.75">
      <c r="A38" s="8" t="s">
        <v>34</v>
      </c>
      <c r="B38" s="19"/>
      <c r="C38" s="19"/>
      <c r="D38" s="19"/>
    </row>
    <row r="39" spans="1:4" ht="13.5">
      <c r="A39" s="8" t="s">
        <v>35</v>
      </c>
      <c r="B39" s="19"/>
      <c r="C39" s="19"/>
      <c r="D39" s="19"/>
    </row>
    <row r="40" spans="1:4" ht="12.75">
      <c r="A40" s="8"/>
      <c r="B40" s="9" t="s">
        <v>13</v>
      </c>
      <c r="D40" s="34" t="s">
        <v>14</v>
      </c>
    </row>
    <row r="41" spans="1:4" ht="14.25">
      <c r="A41" s="18" t="s">
        <v>36</v>
      </c>
      <c r="B41" s="35">
        <v>3</v>
      </c>
      <c r="D41" s="36">
        <f>IF(B41=0,0,EXP(-0.941430818378093+2.04534207915439*B41+-0.544449587864289*B41^2+0.058731089059181*B41^3+-0.00321186028052717*B41^4+0.0000885156808089263*B41^5+-0.000000976940380026677*B41^6)/2)</f>
        <v>2.5799700504701537</v>
      </c>
    </row>
    <row r="42" spans="1:4" ht="14.25">
      <c r="A42" s="18" t="s">
        <v>37</v>
      </c>
      <c r="B42" s="35">
        <v>3</v>
      </c>
      <c r="D42" s="36">
        <f>IF(B42=0,0,EXP(-0.535965710270154+2.04534207915477*B42+-0.544449587864449*B42^2+0.0587310890592071*B42^3+-0.00321186028052915*B42^4+0.000088515680808996*B42^5+-0.0000009769403800276*B42^6)/2)</f>
        <v>3.869955075705369</v>
      </c>
    </row>
    <row r="43" spans="1:4" ht="12.75">
      <c r="A43" s="18"/>
      <c r="B43" s="19"/>
      <c r="D43" s="33"/>
    </row>
    <row r="44" spans="1:4" ht="12.75">
      <c r="A44" s="20"/>
      <c r="B44" s="29" t="s">
        <v>28</v>
      </c>
      <c r="C44" s="37"/>
      <c r="D44" s="20"/>
    </row>
    <row r="45" spans="1:4" ht="14.25">
      <c r="A45" s="38" t="s">
        <v>38</v>
      </c>
      <c r="B45" s="35">
        <v>2</v>
      </c>
      <c r="D45" s="39">
        <f>B45*0.3</f>
        <v>0.6</v>
      </c>
    </row>
    <row r="46" spans="1:4" ht="14.25">
      <c r="A46" s="11" t="s">
        <v>39</v>
      </c>
      <c r="B46" s="35">
        <v>1</v>
      </c>
      <c r="D46" s="39">
        <f>B46*20</f>
        <v>20</v>
      </c>
    </row>
    <row r="47" spans="1:4" ht="14.25">
      <c r="A47" s="11" t="s">
        <v>40</v>
      </c>
      <c r="B47" s="35">
        <v>1</v>
      </c>
      <c r="D47" s="39">
        <f>B47*30</f>
        <v>30</v>
      </c>
    </row>
    <row r="48" spans="1:4" ht="13.5">
      <c r="A48" s="4"/>
      <c r="B48" s="40"/>
      <c r="C48" s="21" t="s">
        <v>24</v>
      </c>
      <c r="D48" s="22">
        <f>SUM(D41+D42+D45+D46+D47)</f>
        <v>57.04992512617552</v>
      </c>
    </row>
    <row r="49" spans="1:4" ht="12.75">
      <c r="A49" s="4"/>
      <c r="B49" s="20"/>
      <c r="C49" s="21"/>
      <c r="D49" s="26"/>
    </row>
    <row r="50" spans="1:2" ht="15.75">
      <c r="A50" s="1" t="s">
        <v>41</v>
      </c>
      <c r="B50" s="41"/>
    </row>
    <row r="51" spans="1:2" ht="12.75">
      <c r="A51" s="18" t="s">
        <v>42</v>
      </c>
      <c r="B51" s="41"/>
    </row>
    <row r="52" spans="1:2" ht="12.75">
      <c r="A52" s="18" t="s">
        <v>43</v>
      </c>
      <c r="B52" s="41"/>
    </row>
    <row r="53" spans="1:2" ht="12.75">
      <c r="A53" s="18" t="s">
        <v>44</v>
      </c>
      <c r="B53" s="41"/>
    </row>
    <row r="54" spans="1:2" ht="13.5">
      <c r="A54" s="18"/>
      <c r="B54" s="41"/>
    </row>
    <row r="55" spans="1:4" ht="14.25">
      <c r="A55" s="8" t="s">
        <v>45</v>
      </c>
      <c r="B55" s="42" t="s">
        <v>46</v>
      </c>
      <c r="C55" s="43"/>
      <c r="D55" s="10" t="s">
        <v>14</v>
      </c>
    </row>
    <row r="56" spans="1:4" ht="12.75">
      <c r="A56" s="4" t="s">
        <v>47</v>
      </c>
      <c r="B56" s="44">
        <v>1</v>
      </c>
      <c r="C56" s="40"/>
      <c r="D56" s="36">
        <f>B56*50</f>
        <v>50</v>
      </c>
    </row>
    <row r="57" spans="1:4" ht="12.75">
      <c r="A57" s="4" t="s">
        <v>48</v>
      </c>
      <c r="B57" s="44">
        <v>1</v>
      </c>
      <c r="C57" s="40"/>
      <c r="D57" s="36">
        <f>B57*25</f>
        <v>25</v>
      </c>
    </row>
    <row r="58" spans="1:4" ht="12.75">
      <c r="A58" s="4" t="s">
        <v>49</v>
      </c>
      <c r="B58" s="44">
        <v>1</v>
      </c>
      <c r="C58" s="40"/>
      <c r="D58" s="36">
        <f>(B58)*12.5</f>
        <v>12.5</v>
      </c>
    </row>
    <row r="59" spans="1:4" ht="12.75">
      <c r="A59" s="4" t="s">
        <v>50</v>
      </c>
      <c r="B59" s="45">
        <v>1</v>
      </c>
      <c r="C59" s="40"/>
      <c r="D59" s="39">
        <f>(B59)*6.25</f>
        <v>6.25</v>
      </c>
    </row>
    <row r="60" spans="1:4" ht="12.75">
      <c r="A60" s="4" t="s">
        <v>51</v>
      </c>
      <c r="B60" s="45">
        <v>1</v>
      </c>
      <c r="C60" s="40"/>
      <c r="D60" s="39">
        <f>(B60)*3.12</f>
        <v>3.12</v>
      </c>
    </row>
    <row r="61" spans="1:4" ht="13.5">
      <c r="A61" s="4" t="s">
        <v>52</v>
      </c>
      <c r="B61" s="45">
        <v>1</v>
      </c>
      <c r="C61" s="40"/>
      <c r="D61" s="39">
        <f>(B61)*1.56</f>
        <v>1.56</v>
      </c>
    </row>
    <row r="62" spans="1:4" ht="13.5">
      <c r="A62" s="4"/>
      <c r="B62" s="4"/>
      <c r="C62" s="21" t="s">
        <v>24</v>
      </c>
      <c r="D62" s="22">
        <f>SUM(D56:D61)</f>
        <v>98.43</v>
      </c>
    </row>
    <row r="63" spans="1:4" ht="12.75">
      <c r="A63" s="4"/>
      <c r="B63" s="4"/>
      <c r="C63" s="21"/>
      <c r="D63" s="46"/>
    </row>
    <row r="64" spans="1:4" ht="14.25">
      <c r="A64" s="8" t="s">
        <v>53</v>
      </c>
      <c r="B64" s="47"/>
      <c r="C64" s="42" t="s">
        <v>54</v>
      </c>
      <c r="D64" s="34" t="s">
        <v>14</v>
      </c>
    </row>
    <row r="65" spans="1:4" ht="12.75">
      <c r="A65" s="48" t="s">
        <v>55</v>
      </c>
      <c r="B65" s="48"/>
      <c r="C65" s="49"/>
      <c r="D65" s="50"/>
    </row>
    <row r="66" spans="1:4" ht="12.75">
      <c r="A66" s="51" t="s">
        <v>56</v>
      </c>
      <c r="B66" s="51"/>
      <c r="C66" s="52">
        <v>2</v>
      </c>
      <c r="D66" s="53">
        <f aca="true" t="shared" si="1" ref="D66:D73">IF(C66&lt;2,0,10/(C66+1))</f>
        <v>3.3333333333333335</v>
      </c>
    </row>
    <row r="67" spans="1:4" ht="12.75">
      <c r="A67" s="54" t="s">
        <v>56</v>
      </c>
      <c r="B67" s="54"/>
      <c r="C67" s="55">
        <v>3</v>
      </c>
      <c r="D67" s="56">
        <f t="shared" si="1"/>
        <v>2.5</v>
      </c>
    </row>
    <row r="68" spans="1:4" ht="12.75">
      <c r="A68" s="54" t="s">
        <v>56</v>
      </c>
      <c r="B68" s="54"/>
      <c r="C68" s="55">
        <v>4</v>
      </c>
      <c r="D68" s="56">
        <f t="shared" si="1"/>
        <v>2</v>
      </c>
    </row>
    <row r="69" spans="1:4" ht="12.75">
      <c r="A69" s="54" t="s">
        <v>56</v>
      </c>
      <c r="B69" s="54"/>
      <c r="C69" s="55">
        <v>5</v>
      </c>
      <c r="D69" s="56">
        <f t="shared" si="1"/>
        <v>1.6666666666666667</v>
      </c>
    </row>
    <row r="70" spans="1:4" ht="12.75">
      <c r="A70" s="54" t="s">
        <v>56</v>
      </c>
      <c r="B70" s="54"/>
      <c r="C70" s="55">
        <v>6</v>
      </c>
      <c r="D70" s="56">
        <f t="shared" si="1"/>
        <v>1.4285714285714286</v>
      </c>
    </row>
    <row r="71" spans="1:4" ht="12.75">
      <c r="A71" s="54" t="s">
        <v>56</v>
      </c>
      <c r="B71" s="54"/>
      <c r="C71" s="55">
        <v>7</v>
      </c>
      <c r="D71" s="56">
        <f t="shared" si="1"/>
        <v>1.25</v>
      </c>
    </row>
    <row r="72" spans="1:4" ht="12.75">
      <c r="A72" s="54" t="s">
        <v>56</v>
      </c>
      <c r="B72" s="54"/>
      <c r="C72" s="55">
        <v>8</v>
      </c>
      <c r="D72" s="56">
        <f t="shared" si="1"/>
        <v>1.1111111111111112</v>
      </c>
    </row>
    <row r="73" spans="1:4" ht="13.5">
      <c r="A73" s="57" t="s">
        <v>56</v>
      </c>
      <c r="B73" s="57"/>
      <c r="C73" s="58">
        <v>9</v>
      </c>
      <c r="D73" s="59">
        <f t="shared" si="1"/>
        <v>1</v>
      </c>
    </row>
    <row r="74" spans="1:4" ht="13.5">
      <c r="A74" s="60" t="s">
        <v>57</v>
      </c>
      <c r="B74" s="60"/>
      <c r="C74" s="61"/>
      <c r="D74" s="62"/>
    </row>
    <row r="75" spans="1:4" ht="12.75">
      <c r="A75" s="51" t="s">
        <v>56</v>
      </c>
      <c r="B75" s="51"/>
      <c r="C75" s="63">
        <v>2</v>
      </c>
      <c r="D75" s="64">
        <f aca="true" t="shared" si="2" ref="D75:D82">IF(C75&lt;2,0,5/(C75+1))</f>
        <v>1.6666666666666667</v>
      </c>
    </row>
    <row r="76" spans="1:4" ht="12.75">
      <c r="A76" s="54" t="s">
        <v>56</v>
      </c>
      <c r="B76" s="54"/>
      <c r="C76" s="55">
        <v>3</v>
      </c>
      <c r="D76" s="56">
        <f t="shared" si="2"/>
        <v>1.25</v>
      </c>
    </row>
    <row r="77" spans="1:4" ht="12.75">
      <c r="A77" s="54" t="s">
        <v>56</v>
      </c>
      <c r="B77" s="54"/>
      <c r="C77" s="55">
        <v>4</v>
      </c>
      <c r="D77" s="56">
        <f t="shared" si="2"/>
        <v>1</v>
      </c>
    </row>
    <row r="78" spans="1:4" ht="12.75">
      <c r="A78" s="54" t="s">
        <v>56</v>
      </c>
      <c r="B78" s="54"/>
      <c r="C78" s="55">
        <v>5</v>
      </c>
      <c r="D78" s="56">
        <f t="shared" si="2"/>
        <v>0.8333333333333334</v>
      </c>
    </row>
    <row r="79" spans="1:4" ht="12.75">
      <c r="A79" s="54" t="s">
        <v>56</v>
      </c>
      <c r="B79" s="54"/>
      <c r="C79" s="55">
        <v>6</v>
      </c>
      <c r="D79" s="56">
        <f t="shared" si="2"/>
        <v>0.7142857142857143</v>
      </c>
    </row>
    <row r="80" spans="1:4" ht="12.75">
      <c r="A80" s="54" t="s">
        <v>56</v>
      </c>
      <c r="B80" s="54"/>
      <c r="C80" s="55">
        <v>7</v>
      </c>
      <c r="D80" s="56">
        <f t="shared" si="2"/>
        <v>0.625</v>
      </c>
    </row>
    <row r="81" spans="1:4" ht="12.75">
      <c r="A81" s="54" t="s">
        <v>56</v>
      </c>
      <c r="B81" s="54"/>
      <c r="C81" s="55">
        <v>8</v>
      </c>
      <c r="D81" s="56">
        <f t="shared" si="2"/>
        <v>0.5555555555555556</v>
      </c>
    </row>
    <row r="82" spans="1:4" ht="13.5">
      <c r="A82" s="57" t="s">
        <v>56</v>
      </c>
      <c r="B82" s="57"/>
      <c r="C82" s="58">
        <v>9</v>
      </c>
      <c r="D82" s="59">
        <f t="shared" si="2"/>
        <v>0.5</v>
      </c>
    </row>
    <row r="83" spans="1:4" ht="13.5">
      <c r="A83" s="65" t="s">
        <v>58</v>
      </c>
      <c r="B83" s="65"/>
      <c r="C83" s="61"/>
      <c r="D83" s="62"/>
    </row>
    <row r="84" spans="1:4" ht="12.75">
      <c r="A84" s="66" t="s">
        <v>56</v>
      </c>
      <c r="B84" s="67"/>
      <c r="C84" s="68">
        <v>2</v>
      </c>
      <c r="D84" s="64">
        <f aca="true" t="shared" si="3" ref="D84:D91">IF(C84&lt;2,0,2.5/(C84+1))</f>
        <v>0.8333333333333334</v>
      </c>
    </row>
    <row r="85" spans="1:4" ht="12.75">
      <c r="A85" s="69" t="s">
        <v>56</v>
      </c>
      <c r="B85" s="70"/>
      <c r="C85" s="71">
        <v>4</v>
      </c>
      <c r="D85" s="56">
        <f t="shared" si="3"/>
        <v>0.5</v>
      </c>
    </row>
    <row r="86" spans="1:4" ht="12.75">
      <c r="A86" s="69" t="s">
        <v>56</v>
      </c>
      <c r="B86" s="70"/>
      <c r="C86" s="71">
        <v>5</v>
      </c>
      <c r="D86" s="56">
        <f t="shared" si="3"/>
        <v>0.4166666666666667</v>
      </c>
    </row>
    <row r="87" spans="1:4" ht="12.75">
      <c r="A87" s="69" t="s">
        <v>56</v>
      </c>
      <c r="B87" s="70"/>
      <c r="C87" s="71">
        <v>6</v>
      </c>
      <c r="D87" s="56">
        <f t="shared" si="3"/>
        <v>0.35714285714285715</v>
      </c>
    </row>
    <row r="88" spans="1:4" ht="12.75">
      <c r="A88" s="69" t="s">
        <v>56</v>
      </c>
      <c r="B88" s="70"/>
      <c r="C88" s="71">
        <v>7</v>
      </c>
      <c r="D88" s="56">
        <f t="shared" si="3"/>
        <v>0.3125</v>
      </c>
    </row>
    <row r="89" spans="1:4" ht="12.75">
      <c r="A89" s="69" t="s">
        <v>56</v>
      </c>
      <c r="B89" s="70"/>
      <c r="C89" s="71">
        <v>8</v>
      </c>
      <c r="D89" s="56">
        <f t="shared" si="3"/>
        <v>0.2777777777777778</v>
      </c>
    </row>
    <row r="90" spans="1:4" ht="12.75">
      <c r="A90" s="69" t="s">
        <v>56</v>
      </c>
      <c r="B90" s="70"/>
      <c r="C90" s="71">
        <v>9</v>
      </c>
      <c r="D90" s="56">
        <f t="shared" si="3"/>
        <v>0.25</v>
      </c>
    </row>
    <row r="91" spans="1:4" ht="13.5">
      <c r="A91" s="72" t="s">
        <v>56</v>
      </c>
      <c r="B91" s="73"/>
      <c r="C91" s="74">
        <v>10</v>
      </c>
      <c r="D91" s="59">
        <f t="shared" si="3"/>
        <v>0.22727272727272727</v>
      </c>
    </row>
    <row r="92" spans="1:4" ht="13.5">
      <c r="A92" s="75" t="s">
        <v>59</v>
      </c>
      <c r="B92" s="75"/>
      <c r="C92" s="61"/>
      <c r="D92" s="62"/>
    </row>
    <row r="93" spans="1:4" ht="12.75">
      <c r="A93" s="54" t="s">
        <v>56</v>
      </c>
      <c r="B93" s="54"/>
      <c r="C93" s="68">
        <v>2</v>
      </c>
      <c r="D93" s="64">
        <f aca="true" t="shared" si="4" ref="D93:D100">IF(C93&lt;2,0,1.25/(C93+1))</f>
        <v>0.4166666666666667</v>
      </c>
    </row>
    <row r="94" spans="1:4" ht="12.75">
      <c r="A94" s="54" t="s">
        <v>56</v>
      </c>
      <c r="B94" s="54"/>
      <c r="C94" s="71">
        <v>2</v>
      </c>
      <c r="D94" s="53">
        <f t="shared" si="4"/>
        <v>0.4166666666666667</v>
      </c>
    </row>
    <row r="95" spans="1:4" ht="12.75">
      <c r="A95" s="54" t="s">
        <v>56</v>
      </c>
      <c r="B95" s="54"/>
      <c r="C95" s="71">
        <v>0</v>
      </c>
      <c r="D95" s="53">
        <f t="shared" si="4"/>
        <v>0</v>
      </c>
    </row>
    <row r="96" spans="1:4" ht="12.75">
      <c r="A96" s="54" t="s">
        <v>56</v>
      </c>
      <c r="B96" s="54"/>
      <c r="C96" s="71">
        <v>0</v>
      </c>
      <c r="D96" s="53">
        <f t="shared" si="4"/>
        <v>0</v>
      </c>
    </row>
    <row r="97" spans="1:4" ht="12.75">
      <c r="A97" s="54" t="s">
        <v>56</v>
      </c>
      <c r="B97" s="54"/>
      <c r="C97" s="71">
        <v>0</v>
      </c>
      <c r="D97" s="53">
        <f t="shared" si="4"/>
        <v>0</v>
      </c>
    </row>
    <row r="98" spans="1:4" ht="12.75">
      <c r="A98" s="54" t="s">
        <v>56</v>
      </c>
      <c r="B98" s="54"/>
      <c r="C98" s="71">
        <v>0</v>
      </c>
      <c r="D98" s="53">
        <f t="shared" si="4"/>
        <v>0</v>
      </c>
    </row>
    <row r="99" spans="1:4" ht="12.75">
      <c r="A99" s="54" t="s">
        <v>56</v>
      </c>
      <c r="B99" s="54"/>
      <c r="C99" s="71">
        <v>0</v>
      </c>
      <c r="D99" s="53">
        <f t="shared" si="4"/>
        <v>0</v>
      </c>
    </row>
    <row r="100" spans="1:4" ht="13.5">
      <c r="A100" s="54" t="s">
        <v>56</v>
      </c>
      <c r="B100" s="54"/>
      <c r="C100" s="74">
        <v>0</v>
      </c>
      <c r="D100" s="76">
        <f t="shared" si="4"/>
        <v>0</v>
      </c>
    </row>
    <row r="101" spans="1:4" ht="13.5">
      <c r="A101" s="75" t="s">
        <v>60</v>
      </c>
      <c r="B101" s="75"/>
      <c r="C101" s="61"/>
      <c r="D101" s="62"/>
    </row>
    <row r="102" spans="1:4" ht="12.75">
      <c r="A102" s="54" t="s">
        <v>56</v>
      </c>
      <c r="B102" s="54"/>
      <c r="C102" s="68">
        <v>2</v>
      </c>
      <c r="D102" s="64">
        <f aca="true" t="shared" si="5" ref="D102:D109">IF(C102&lt;2,0,0.63/(C102+1))</f>
        <v>0.21</v>
      </c>
    </row>
    <row r="103" spans="1:4" ht="12.75">
      <c r="A103" s="54" t="s">
        <v>56</v>
      </c>
      <c r="B103" s="54"/>
      <c r="C103" s="71">
        <v>3</v>
      </c>
      <c r="D103" s="53">
        <f t="shared" si="5"/>
        <v>0.1575</v>
      </c>
    </row>
    <row r="104" spans="1:4" ht="12.75">
      <c r="A104" s="54" t="s">
        <v>56</v>
      </c>
      <c r="B104" s="54"/>
      <c r="C104" s="71">
        <v>4</v>
      </c>
      <c r="D104" s="53">
        <f t="shared" si="5"/>
        <v>0.126</v>
      </c>
    </row>
    <row r="105" spans="1:4" ht="12.75">
      <c r="A105" s="54" t="s">
        <v>56</v>
      </c>
      <c r="B105" s="54"/>
      <c r="C105" s="71">
        <v>5</v>
      </c>
      <c r="D105" s="53">
        <f t="shared" si="5"/>
        <v>0.105</v>
      </c>
    </row>
    <row r="106" spans="1:4" ht="12.75">
      <c r="A106" s="54" t="s">
        <v>56</v>
      </c>
      <c r="B106" s="54"/>
      <c r="C106" s="71">
        <v>6</v>
      </c>
      <c r="D106" s="53">
        <f t="shared" si="5"/>
        <v>0.09</v>
      </c>
    </row>
    <row r="107" spans="1:4" ht="12.75">
      <c r="A107" s="54" t="s">
        <v>56</v>
      </c>
      <c r="B107" s="54"/>
      <c r="C107" s="71">
        <v>7</v>
      </c>
      <c r="D107" s="53">
        <f t="shared" si="5"/>
        <v>0.07875</v>
      </c>
    </row>
    <row r="108" spans="1:4" ht="12.75">
      <c r="A108" s="54" t="s">
        <v>56</v>
      </c>
      <c r="B108" s="54"/>
      <c r="C108" s="71">
        <v>8</v>
      </c>
      <c r="D108" s="53">
        <f t="shared" si="5"/>
        <v>0.07</v>
      </c>
    </row>
    <row r="109" spans="1:4" ht="13.5">
      <c r="A109" s="54" t="s">
        <v>56</v>
      </c>
      <c r="B109" s="54"/>
      <c r="C109" s="74">
        <v>9</v>
      </c>
      <c r="D109" s="76">
        <f t="shared" si="5"/>
        <v>0.063</v>
      </c>
    </row>
    <row r="110" spans="1:4" ht="13.5">
      <c r="A110" s="75" t="s">
        <v>61</v>
      </c>
      <c r="B110" s="75"/>
      <c r="C110" s="61"/>
      <c r="D110" s="62"/>
    </row>
    <row r="111" spans="1:4" ht="12.75">
      <c r="A111" s="54" t="s">
        <v>56</v>
      </c>
      <c r="B111" s="54"/>
      <c r="C111" s="77">
        <v>3</v>
      </c>
      <c r="D111" s="78">
        <f aca="true" t="shared" si="6" ref="D111:D115">IF(C111&lt;2,0,0.32/(C111+1))</f>
        <v>0.08</v>
      </c>
    </row>
    <row r="112" spans="1:4" ht="12.75">
      <c r="A112" s="54" t="s">
        <v>56</v>
      </c>
      <c r="B112" s="54"/>
      <c r="C112" s="79">
        <v>2</v>
      </c>
      <c r="D112" s="80">
        <f t="shared" si="6"/>
        <v>0.10666666666666667</v>
      </c>
    </row>
    <row r="113" spans="1:4" ht="12.75">
      <c r="A113" s="54" t="s">
        <v>56</v>
      </c>
      <c r="B113" s="54"/>
      <c r="C113" s="79">
        <v>4</v>
      </c>
      <c r="D113" s="80">
        <f t="shared" si="6"/>
        <v>0.064</v>
      </c>
    </row>
    <row r="114" spans="1:4" ht="12.75">
      <c r="A114" s="54" t="s">
        <v>56</v>
      </c>
      <c r="B114" s="54"/>
      <c r="C114" s="79">
        <v>5</v>
      </c>
      <c r="D114" s="80">
        <f t="shared" si="6"/>
        <v>0.05333333333333334</v>
      </c>
    </row>
    <row r="115" spans="1:4" ht="13.5">
      <c r="A115" s="54" t="s">
        <v>56</v>
      </c>
      <c r="B115" s="54"/>
      <c r="C115" s="81">
        <v>14</v>
      </c>
      <c r="D115" s="82">
        <f t="shared" si="6"/>
        <v>0.021333333333333333</v>
      </c>
    </row>
    <row r="116" spans="1:4" ht="13.5">
      <c r="A116" s="4"/>
      <c r="B116" s="4"/>
      <c r="C116" s="21" t="s">
        <v>24</v>
      </c>
      <c r="D116" s="83">
        <f>SUM(D66:D115)</f>
        <v>26.66813383838384</v>
      </c>
    </row>
    <row r="117" spans="1:4" ht="12.75">
      <c r="A117" s="4"/>
      <c r="B117" s="4"/>
      <c r="C117" s="21"/>
      <c r="D117" s="46"/>
    </row>
    <row r="118" spans="1:4" ht="15.75">
      <c r="A118" s="84" t="s">
        <v>62</v>
      </c>
      <c r="B118" s="4"/>
      <c r="C118" s="21"/>
      <c r="D118" s="46"/>
    </row>
    <row r="119" spans="2:4" ht="13.5">
      <c r="B119" s="85" t="s">
        <v>46</v>
      </c>
      <c r="D119" s="10" t="s">
        <v>14</v>
      </c>
    </row>
    <row r="120" spans="1:4" ht="12.75">
      <c r="A120" s="86" t="s">
        <v>63</v>
      </c>
      <c r="B120" s="44">
        <v>1</v>
      </c>
      <c r="C120" s="40"/>
      <c r="D120" s="36">
        <f>B120*20/8</f>
        <v>2.5</v>
      </c>
    </row>
    <row r="121" spans="1:4" ht="12.75">
      <c r="A121" s="86" t="s">
        <v>64</v>
      </c>
      <c r="B121" s="44">
        <v>1</v>
      </c>
      <c r="C121" s="40"/>
      <c r="D121" s="36">
        <f>B121*10/8</f>
        <v>1.25</v>
      </c>
    </row>
    <row r="122" spans="1:4" ht="12.75">
      <c r="A122" s="86" t="s">
        <v>65</v>
      </c>
      <c r="B122" s="44">
        <v>1</v>
      </c>
      <c r="C122" s="40"/>
      <c r="D122" s="36">
        <f>(B122)*5/8</f>
        <v>0.625</v>
      </c>
    </row>
    <row r="123" spans="1:4" ht="12.75">
      <c r="A123" s="86" t="s">
        <v>66</v>
      </c>
      <c r="B123" s="45">
        <v>1</v>
      </c>
      <c r="C123" s="40"/>
      <c r="D123" s="39">
        <f>(B123)*2.5/8</f>
        <v>0.3125</v>
      </c>
    </row>
    <row r="124" spans="1:4" ht="12.75">
      <c r="A124" s="86" t="s">
        <v>67</v>
      </c>
      <c r="B124" s="45">
        <v>1</v>
      </c>
      <c r="C124" s="40"/>
      <c r="D124" s="39">
        <f>(B124)*1.25/8</f>
        <v>0.15625</v>
      </c>
    </row>
    <row r="125" spans="1:4" ht="13.5">
      <c r="A125" s="86" t="s">
        <v>68</v>
      </c>
      <c r="B125" s="45">
        <v>1</v>
      </c>
      <c r="C125" s="40"/>
      <c r="D125" s="39">
        <f>(B125)*0.6/8</f>
        <v>0.075</v>
      </c>
    </row>
    <row r="126" spans="1:4" ht="13.5">
      <c r="A126" s="86"/>
      <c r="B126" s="4"/>
      <c r="C126" s="21" t="s">
        <v>24</v>
      </c>
      <c r="D126" s="22">
        <f>SUM(D120:D125)</f>
        <v>4.91875</v>
      </c>
    </row>
    <row r="127" spans="1:4" ht="13.5">
      <c r="A127" s="87"/>
      <c r="B127" s="4"/>
      <c r="C127" s="21"/>
      <c r="D127" s="46"/>
    </row>
    <row r="128" spans="1:4" ht="13.5">
      <c r="A128" s="8" t="s">
        <v>69</v>
      </c>
      <c r="B128" s="85" t="s">
        <v>46</v>
      </c>
      <c r="D128" s="10" t="s">
        <v>14</v>
      </c>
    </row>
    <row r="129" spans="1:4" ht="14.25">
      <c r="A129" s="88" t="s">
        <v>70</v>
      </c>
      <c r="B129" s="44">
        <v>1</v>
      </c>
      <c r="C129" s="89"/>
      <c r="D129" s="36">
        <f>B129*0.9</f>
        <v>0.9</v>
      </c>
    </row>
    <row r="130" spans="1:4" ht="14.25">
      <c r="A130" s="88" t="s">
        <v>71</v>
      </c>
      <c r="B130" s="45">
        <v>1</v>
      </c>
      <c r="C130" s="89"/>
      <c r="D130" s="39">
        <f>B130*0.6</f>
        <v>0.6</v>
      </c>
    </row>
    <row r="131" spans="1:4" ht="15.75">
      <c r="A131" s="88" t="s">
        <v>72</v>
      </c>
      <c r="B131" s="45">
        <v>1</v>
      </c>
      <c r="C131" s="89"/>
      <c r="D131" s="39">
        <f>B131*0.9</f>
        <v>0.9</v>
      </c>
    </row>
    <row r="132" spans="1:4" ht="15.75">
      <c r="A132" s="88" t="s">
        <v>73</v>
      </c>
      <c r="B132" s="45">
        <v>1</v>
      </c>
      <c r="C132" s="89"/>
      <c r="D132" s="39">
        <f aca="true" t="shared" si="7" ref="D132:D133">B132*0.6</f>
        <v>0.6</v>
      </c>
    </row>
    <row r="133" spans="1:4" ht="15.75">
      <c r="A133" s="88" t="s">
        <v>74</v>
      </c>
      <c r="B133" s="45">
        <v>1</v>
      </c>
      <c r="C133" s="89"/>
      <c r="D133" s="39">
        <f t="shared" si="7"/>
        <v>0.6</v>
      </c>
    </row>
    <row r="134" spans="1:4" ht="15.75">
      <c r="A134" s="88" t="s">
        <v>75</v>
      </c>
      <c r="B134" s="45">
        <v>1</v>
      </c>
      <c r="C134" s="89"/>
      <c r="D134" s="39">
        <f>B134*0.4</f>
        <v>0.4</v>
      </c>
    </row>
    <row r="135" spans="1:4" ht="15.75">
      <c r="A135" s="88" t="s">
        <v>76</v>
      </c>
      <c r="B135" s="45">
        <v>1</v>
      </c>
      <c r="C135" s="89"/>
      <c r="D135" s="39">
        <f>B135*0.2</f>
        <v>0.2</v>
      </c>
    </row>
    <row r="136" spans="1:4" ht="15.75">
      <c r="A136" s="88" t="s">
        <v>77</v>
      </c>
      <c r="B136" s="45">
        <v>1</v>
      </c>
      <c r="C136" s="89"/>
      <c r="D136" s="39">
        <f>B136*0.1</f>
        <v>0.1</v>
      </c>
    </row>
    <row r="137" spans="1:4" ht="13.5">
      <c r="A137" s="88"/>
      <c r="B137" s="89"/>
      <c r="C137" s="21" t="s">
        <v>24</v>
      </c>
      <c r="D137" s="22">
        <f>SUM(D129:D136)</f>
        <v>4.3</v>
      </c>
    </row>
    <row r="138" spans="1:4" ht="12.75">
      <c r="A138" s="90" t="s">
        <v>78</v>
      </c>
      <c r="B138" s="89"/>
      <c r="C138" s="89"/>
      <c r="D138" s="91"/>
    </row>
    <row r="139" spans="1:4" ht="15.75">
      <c r="A139" s="88" t="s">
        <v>79</v>
      </c>
      <c r="B139" s="45">
        <v>1</v>
      </c>
      <c r="C139" s="89"/>
      <c r="D139" s="39">
        <f>IF(B139&gt;5,25,B139*5)</f>
        <v>5</v>
      </c>
    </row>
    <row r="140" spans="1:4" ht="15.75">
      <c r="A140" s="88" t="s">
        <v>80</v>
      </c>
      <c r="B140" s="45">
        <v>1</v>
      </c>
      <c r="C140" s="89"/>
      <c r="D140" s="92">
        <f>IF(B140&gt;5,10,B140*2)</f>
        <v>2</v>
      </c>
    </row>
    <row r="141" spans="1:4" ht="15.75">
      <c r="A141" s="88" t="s">
        <v>81</v>
      </c>
      <c r="B141" s="45">
        <v>1</v>
      </c>
      <c r="C141" s="89"/>
      <c r="D141" s="92">
        <f>IF(B141&gt;4,4.5,B141*1.25)</f>
        <v>1.25</v>
      </c>
    </row>
    <row r="142" spans="1:4" ht="13.5">
      <c r="A142" s="93"/>
      <c r="B142" s="4"/>
      <c r="C142" s="21" t="s">
        <v>24</v>
      </c>
      <c r="D142" s="22">
        <f>SUM(D139:D141)</f>
        <v>8.25</v>
      </c>
    </row>
    <row r="143" spans="1:4" ht="14.25">
      <c r="A143" s="86"/>
      <c r="B143" s="4"/>
      <c r="D143" s="94"/>
    </row>
    <row r="144" spans="1:4" ht="16.5">
      <c r="A144" s="95"/>
      <c r="B144" s="96"/>
      <c r="C144" s="97" t="s">
        <v>82</v>
      </c>
      <c r="D144" s="98">
        <f>D26+D35+D48+D62+D116+D126+D137+D142</f>
        <v>219.8668089645594</v>
      </c>
    </row>
    <row r="145" spans="1:3" ht="15.75">
      <c r="A145" s="20"/>
      <c r="B145" s="4"/>
      <c r="C145" s="99"/>
    </row>
    <row r="146" spans="1:2" ht="15.75">
      <c r="A146" s="100" t="s">
        <v>83</v>
      </c>
      <c r="B146" s="4"/>
    </row>
    <row r="147" spans="1:2" ht="12.75">
      <c r="A147" s="4" t="s">
        <v>84</v>
      </c>
      <c r="B147" s="4"/>
    </row>
    <row r="148" spans="1:2" ht="12.75">
      <c r="A148" s="4" t="s">
        <v>85</v>
      </c>
      <c r="B148" s="4"/>
    </row>
    <row r="149" spans="1:2" ht="12.75">
      <c r="A149" s="101" t="s">
        <v>86</v>
      </c>
      <c r="B149" s="4"/>
    </row>
    <row r="150" spans="1:2" ht="12.75">
      <c r="A150" s="4" t="s">
        <v>87</v>
      </c>
      <c r="B150" s="4"/>
    </row>
    <row r="151" spans="1:2" ht="12.75">
      <c r="A151" s="4" t="s">
        <v>88</v>
      </c>
      <c r="B151" s="4"/>
    </row>
    <row r="152" spans="1:2" ht="12.75">
      <c r="A152" s="41"/>
      <c r="B152" s="4"/>
    </row>
    <row r="153" spans="1:2" ht="12.75">
      <c r="A153" s="4"/>
      <c r="B153" s="4"/>
    </row>
    <row r="154" spans="1:2" ht="15.75">
      <c r="A154" s="1" t="s">
        <v>89</v>
      </c>
      <c r="B154" s="4"/>
    </row>
    <row r="155" spans="1:2" ht="12.75">
      <c r="A155" s="4" t="s">
        <v>90</v>
      </c>
      <c r="B155" s="4"/>
    </row>
    <row r="156" spans="1:2" ht="12.75">
      <c r="A156" s="4" t="s">
        <v>91</v>
      </c>
      <c r="B156" s="4"/>
    </row>
    <row r="157" spans="1:2" ht="12.75">
      <c r="A157" s="4"/>
      <c r="B157" s="4"/>
    </row>
    <row r="158" spans="1:2" ht="12.75">
      <c r="A158" s="41" t="s">
        <v>92</v>
      </c>
      <c r="B158" s="4"/>
    </row>
    <row r="159" spans="1:2" ht="12.75">
      <c r="A159" s="4"/>
      <c r="B159" s="4"/>
    </row>
    <row r="160" spans="1:2" ht="12.75">
      <c r="A160" s="4" t="s">
        <v>93</v>
      </c>
      <c r="B160" s="4"/>
    </row>
    <row r="164" ht="12.75">
      <c r="A164" s="5" t="s">
        <v>94</v>
      </c>
    </row>
    <row r="166" ht="42.75">
      <c r="A166" s="102" t="s">
        <v>95</v>
      </c>
    </row>
    <row r="167" ht="45">
      <c r="A167" s="102" t="s">
        <v>96</v>
      </c>
    </row>
    <row r="168" ht="30">
      <c r="A168" s="103" t="s">
        <v>97</v>
      </c>
    </row>
    <row r="169" ht="15">
      <c r="A169" s="102" t="s">
        <v>98</v>
      </c>
    </row>
    <row r="170" ht="15.75">
      <c r="A170" s="102" t="s">
        <v>99</v>
      </c>
    </row>
    <row r="171" ht="15">
      <c r="A171" s="102" t="s">
        <v>100</v>
      </c>
    </row>
    <row r="172" ht="15.75">
      <c r="A172" s="102" t="s">
        <v>101</v>
      </c>
    </row>
    <row r="173" ht="15">
      <c r="A173" s="102" t="s">
        <v>102</v>
      </c>
    </row>
    <row r="174" ht="16.5">
      <c r="A174" s="102" t="s">
        <v>103</v>
      </c>
    </row>
    <row r="175" ht="30">
      <c r="A175" s="102" t="s">
        <v>104</v>
      </c>
    </row>
    <row r="176" ht="29.25">
      <c r="A176" s="102" t="s">
        <v>105</v>
      </c>
    </row>
    <row r="177" ht="16.5">
      <c r="A177" s="102" t="s">
        <v>106</v>
      </c>
    </row>
    <row r="178" ht="42.75">
      <c r="A178" s="102" t="s">
        <v>107</v>
      </c>
    </row>
    <row r="179" ht="16.5">
      <c r="A179" s="102" t="s">
        <v>108</v>
      </c>
    </row>
    <row r="180" ht="15.75">
      <c r="A180" s="102" t="s">
        <v>109</v>
      </c>
    </row>
    <row r="181" ht="15.75">
      <c r="A181" s="102" t="s">
        <v>110</v>
      </c>
    </row>
    <row r="182" ht="14.25"/>
  </sheetData>
  <sheetProtection selectLockedCells="1" selectUnlockedCells="1"/>
  <mergeCells count="43"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</mergeCells>
  <printOptions/>
  <pageMargins left="0.7875" right="0.7875" top="0.9840277777777777" bottom="0.9840277777777777" header="0.5118055555555555" footer="0.5118055555555555"/>
  <pageSetup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9.140625" defaultRowHeight="12.75"/>
  <sheetData>
    <row r="1" ht="12.75">
      <c r="A1" t="s">
        <v>111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Fernando de Mello</dc:creator>
  <cp:keywords/>
  <dc:description/>
  <cp:lastModifiedBy/>
  <dcterms:created xsi:type="dcterms:W3CDTF">2011-05-13T02:49:57Z</dcterms:created>
  <dcterms:modified xsi:type="dcterms:W3CDTF">2019-05-16T13:38:20Z</dcterms:modified>
  <cp:category/>
  <cp:version/>
  <cp:contentType/>
  <cp:contentStatus/>
  <cp:revision>3</cp:revision>
</cp:coreProperties>
</file>