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_rels/sheet4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0.xml.rels" ContentType="application/vnd.openxmlformats-package.relationships+xml"/>
  <Override PartName="/xl/worksheets/_rels/sheet18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8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DO" sheetId="1" state="visible" r:id="rId2"/>
    <sheet name="Ana_Beatris" sheetId="2" state="visible" r:id="rId3"/>
    <sheet name="Ederson" sheetId="3" state="visible" r:id="rId4"/>
    <sheet name="Edson" sheetId="4" state="visible" r:id="rId5"/>
    <sheet name="Eduardo" sheetId="5" state="visible" r:id="rId6"/>
    <sheet name="Giane" sheetId="6" state="visible" r:id="rId7"/>
    <sheet name="Hugo" sheetId="7" state="visible" r:id="rId8"/>
    <sheet name="Ísis" sheetId="8" state="visible" r:id="rId9"/>
    <sheet name="Josicler" sheetId="9" state="visible" r:id="rId10"/>
    <sheet name="Lisiane" sheetId="10" state="visible" r:id="rId11"/>
    <sheet name="Macklini" sheetId="11" state="visible" r:id="rId12"/>
    <sheet name="Marcelo" sheetId="12" state="visible" r:id="rId13"/>
    <sheet name="Natanael" sheetId="13" state="visible" r:id="rId14"/>
    <sheet name="Rodolfo" sheetId="14" state="visible" r:id="rId15"/>
    <sheet name="Siomara" sheetId="15" state="visible" r:id="rId16"/>
    <sheet name="Viviane" sheetId="16" state="visible" r:id="rId17"/>
    <sheet name="William" sheetId="17" state="visible" r:id="rId18"/>
    <sheet name="Bolsistas" sheetId="18" state="visible" r:id="rId19"/>
    <sheet name="Diárias" sheetId="19" state="visible" r:id="rId20"/>
    <sheet name="modelo_coord" sheetId="20" state="visible" r:id="rId21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23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ID#AAAAijwkhRE
Subdivisão de Projetos do CT/UFSM    (2022-10-20 19:54:03)
INCLUI MAIS MESES ALÉM DE OUTUBRO</t>
        </r>
      </text>
    </comment>
    <comment ref="H9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ID#AAAAb4HpuSU
Subdivisão de Projetos do CT/UFSM    (2022-07-07 19:58:43)
SALDO FALTANTE COMPENSADO COM O SALDO DA SIOMARA</t>
        </r>
      </text>
    </comment>
    <comment ref="H16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ID#AAAAb4HpuSQ
Subdivisão de Projetos do CT/UFSM    (2022-07-07 19:58:04)
O SALDO COMPENSA O EXCESSO DE CONSUMO DO EDSON E DO HUGO.</t>
        </r>
      </text>
    </comment>
    <comment ref="H18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ID#AAAAb4HpuSY
Subdivisão de Projetos do CT/UFSM    (2022-07-07 19:59:11)
SALDO FALTANTE COMPENSADO COM O SALDO DA SIOMARA</t>
        </r>
      </text>
    </comment>
    <comment ref="P9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ID#AAAAijwkhPs
Subdivisão de Projetos do CT/UFSM    (2022-10-20 18:15:00)
R$100 desses está em 339093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O21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ID#AAAAdV5rejE
Subdivisão de Projetos do CT/UFSM    (2022-07-29 12:03:21)
Iniciou em 01/08/22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Q21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ID#AAAAdV5reiw
Subdivisão de Projetos do CT/UFSM    (2022-07-29 11:51:25)
Começou em 01/08/22</t>
        </r>
      </text>
    </comment>
  </commentList>
</comments>
</file>

<file path=xl/comments1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O21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ID#AAAAdV5rei4
Subdivisão de Projetos do CT/UFSM    (2022-07-29 11:57:26)
Iniciou em 01/08/22</t>
        </r>
      </text>
    </comment>
  </commentList>
</comments>
</file>

<file path=xl/comments1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6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ID#AAAAb8sT490
Subdivisão de Projetos do CT/UFSM    (2022-07-18 13:21:20)
Prof. Ana Beatris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O21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ID#AAAAdV5rejA
Subdivisão de Projetos do CT/UFSM    (2022-07-29 12:01:01)
Iniciou em 01/08/22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17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ID#AAAAgQItuzg
Subdivisão de Projetos do CT/UFSM    (2022-10-06 13:45:40)
R$9,73 + R$36,96 DE SALDO ESTÁ COMPENSADO COM RECURSOS DA SIOMARA</t>
        </r>
      </text>
    </comment>
    <comment ref="G11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ID#AAAAe3ZYU94
Subdivisão de Projetos do CT/UFSM    (2022-08-23 11:43:31)
Custeado para o Hugo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N21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ID#AAAAdV5rei0
Subdivisão de Projetos do CT/UFSM    (2022-07-29 11:55:04)
Iniciou em 01/08/22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17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ID#AAAAgQItuzc
Subdivisão de Projetos do CT/UFSM    (2022-10-06 13:45:03)
ESSE SALDO ESTÁ COMPENSADO COM RECURSOS DA SIOMARA</t>
        </r>
      </text>
    </comment>
    <comment ref="G17" authorId="0">
      <text>
        <r>
          <rPr>
            <sz val="11"/>
            <color rgb="FF000000"/>
            <rFont val="Liberation sans1"/>
            <family val="0"/>
            <charset val="1"/>
          </rPr>
          <t xml:space="preserve">======
ID#AAAAe3ZYU90
Subdivisão de Projetos do CT/UFSM    (2022-08-23 11:41:14)
Custeado com recursos do programa coord. pelo Edson</t>
        </r>
      </text>
    </comment>
  </commentList>
</comments>
</file>

<file path=xl/sharedStrings.xml><?xml version="1.0" encoding="utf-8"?>
<sst xmlns="http://schemas.openxmlformats.org/spreadsheetml/2006/main" count="1805" uniqueCount="430">
  <si>
    <t xml:space="preserve">CENTRO DE TECNOLOGIA</t>
  </si>
  <si>
    <t xml:space="preserve">PLANILHA DE CONTROLE ORÇAMENTÁRIO FIEX 2022</t>
  </si>
  <si>
    <t xml:space="preserve">Identificação</t>
  </si>
  <si>
    <t xml:space="preserve">Rubricas</t>
  </si>
  <si>
    <t xml:space="preserve">Total</t>
  </si>
  <si>
    <t xml:space="preserve">Auxílio Financeiro a Estudantes</t>
  </si>
  <si>
    <t xml:space="preserve">Material de Consumo</t>
  </si>
  <si>
    <t xml:space="preserve">Diárias - Pessoal Civil</t>
  </si>
  <si>
    <t xml:space="preserve">Passagens e Despesas com Locomoção</t>
  </si>
  <si>
    <t xml:space="preserve">Outros Serviços de Terceiros - PF</t>
  </si>
  <si>
    <t xml:space="preserve">Outros Serviços de Terceiros - PJ</t>
  </si>
  <si>
    <t xml:space="preserve">Obrig. Tribut. e Contrib-Op.Intra-Orçamentárias</t>
  </si>
  <si>
    <t xml:space="preserve">Retorno</t>
  </si>
  <si>
    <t xml:space="preserve">Solicitante</t>
  </si>
  <si>
    <t xml:space="preserve">Tipo</t>
  </si>
  <si>
    <t xml:space="preserve">Nº Projeto</t>
  </si>
  <si>
    <t xml:space="preserve">Entrada1</t>
  </si>
  <si>
    <t xml:space="preserve">Saída1</t>
  </si>
  <si>
    <t xml:space="preserve">Entrada2</t>
  </si>
  <si>
    <t xml:space="preserve">Saída2</t>
  </si>
  <si>
    <t xml:space="preserve">Entrada3</t>
  </si>
  <si>
    <t xml:space="preserve">Saída3</t>
  </si>
  <si>
    <t xml:space="preserve">Entrada4</t>
  </si>
  <si>
    <t xml:space="preserve">Saída4</t>
  </si>
  <si>
    <t xml:space="preserve">Entrada5</t>
  </si>
  <si>
    <t xml:space="preserve">Saída5</t>
  </si>
  <si>
    <t xml:space="preserve">Entrada6</t>
  </si>
  <si>
    <t xml:space="preserve">Saída6</t>
  </si>
  <si>
    <t xml:space="preserve">Entrada7</t>
  </si>
  <si>
    <t xml:space="preserve">Saída7</t>
  </si>
  <si>
    <t xml:space="preserve">Saldo</t>
  </si>
  <si>
    <t xml:space="preserve">1ª Cham</t>
  </si>
  <si>
    <t xml:space="preserve">ANA BEATRIS SOUZA DE DEUS BRUSA</t>
  </si>
  <si>
    <t xml:space="preserve">Projeto</t>
  </si>
  <si>
    <t xml:space="preserve">053747</t>
  </si>
  <si>
    <t xml:space="preserve">EDERSON ROSSI ABAIDE</t>
  </si>
  <si>
    <t xml:space="preserve">057632</t>
  </si>
  <si>
    <t xml:space="preserve">EDSON LUIZ BORTOLUZZI DA SILVA</t>
  </si>
  <si>
    <t xml:space="preserve">Programa</t>
  </si>
  <si>
    <t xml:space="preserve">053760</t>
  </si>
  <si>
    <t xml:space="preserve">EDUARDO ESCOBAR BÜRGER</t>
  </si>
  <si>
    <t xml:space="preserve">051337</t>
  </si>
  <si>
    <t xml:space="preserve">GIANE DE CAMPOS GRIGOLETTI</t>
  </si>
  <si>
    <t xml:space="preserve">057400</t>
  </si>
  <si>
    <t xml:space="preserve">JOSICLER ORBEM ALBERTON</t>
  </si>
  <si>
    <t xml:space="preserve">055702</t>
  </si>
  <si>
    <t xml:space="preserve">LISIANE DE MARSILLAC TERRA</t>
  </si>
  <si>
    <t xml:space="preserve">048558</t>
  </si>
  <si>
    <t xml:space="preserve">MARCELO SERRANO ZANETTI</t>
  </si>
  <si>
    <t xml:space="preserve">055686</t>
  </si>
  <si>
    <t xml:space="preserve">RODOLFO RODRIGUES</t>
  </si>
  <si>
    <t xml:space="preserve">051244</t>
  </si>
  <si>
    <t xml:space="preserve">SIOMARA RIBEIRO MULLER</t>
  </si>
  <si>
    <t xml:space="preserve">057444</t>
  </si>
  <si>
    <t xml:space="preserve">VIVIANE SUZEY GOMES DE MELO</t>
  </si>
  <si>
    <t xml:space="preserve">048463</t>
  </si>
  <si>
    <t xml:space="preserve">2ª Cham</t>
  </si>
  <si>
    <t xml:space="preserve">HUGO GOMES BLOIS FILHO</t>
  </si>
  <si>
    <t xml:space="preserve">057623</t>
  </si>
  <si>
    <t xml:space="preserve">ISIS PORTOLAN DOS SANTOS</t>
  </si>
  <si>
    <t xml:space="preserve">058052</t>
  </si>
  <si>
    <t xml:space="preserve">MACKLINI DALLA NORA</t>
  </si>
  <si>
    <t xml:space="preserve">053855</t>
  </si>
  <si>
    <t xml:space="preserve">NATANAEL RODRIGUES GOMES</t>
  </si>
  <si>
    <t xml:space="preserve">Evento</t>
  </si>
  <si>
    <t xml:space="preserve">057639</t>
  </si>
  <si>
    <t xml:space="preserve">WILLIAM D'ANDREA FONSECA</t>
  </si>
  <si>
    <t xml:space="preserve">053526</t>
  </si>
  <si>
    <t xml:space="preserve">TOTAL</t>
  </si>
  <si>
    <t xml:space="preserve">SALDO</t>
  </si>
  <si>
    <t xml:space="preserve">Valores liberados em junho/22</t>
  </si>
  <si>
    <t xml:space="preserve">Valores liberados em 12/07/22</t>
  </si>
  <si>
    <t xml:space="preserve">Valores liberados em 02/08/22</t>
  </si>
  <si>
    <t xml:space="preserve">Total liberado</t>
  </si>
  <si>
    <t xml:space="preserve">Total 1ª chamada</t>
  </si>
  <si>
    <t xml:space="preserve">IDR FIEX CT 2022</t>
  </si>
  <si>
    <t xml:space="preserve">Disponível 2ª chamada</t>
  </si>
  <si>
    <t xml:space="preserve">VALOR LIBERADO P/ GAP</t>
  </si>
  <si>
    <t xml:space="preserve">Utilizado na 2ª cham</t>
  </si>
  <si>
    <t xml:space="preserve">VALOR NÃO USADO PELOS COORD</t>
  </si>
  <si>
    <t xml:space="preserve">Total distribuído</t>
  </si>
  <si>
    <t xml:space="preserve">SALDO DA EDIÇÃO 2021 (1-2+3)</t>
  </si>
  <si>
    <t xml:space="preserve">Saldo total: </t>
  </si>
  <si>
    <t xml:space="preserve">Disponibilizado extra por projeto:</t>
  </si>
  <si>
    <t xml:space="preserve">Distribuição do saldo: </t>
  </si>
  <si>
    <t xml:space="preserve">SALDO FIPE + FIEX </t>
  </si>
  <si>
    <t xml:space="preserve">Saldo não distribuído:</t>
  </si>
  <si>
    <t xml:space="preserve">Sobra:</t>
  </si>
  <si>
    <t xml:space="preserve">Título do Projeto</t>
  </si>
  <si>
    <t xml:space="preserve">053747   CONHECE TEU RESÍDUO? PARA ONDE VAI NOSSO RESÍDUO?</t>
  </si>
  <si>
    <t xml:space="preserve">Coordenador</t>
  </si>
  <si>
    <t xml:space="preserve">ANA BEATRIS SOUZA DE DEUS BRUSA </t>
  </si>
  <si>
    <t xml:space="preserve">Edital</t>
  </si>
  <si>
    <t xml:space="preserve">FIEX 2022</t>
  </si>
  <si>
    <t xml:space="preserve">Data</t>
  </si>
  <si>
    <t xml:space="preserve">Rubrica</t>
  </si>
  <si>
    <t xml:space="preserve">3.3.9.0.18.00 
Auxílio Financeiro a Estudantes</t>
  </si>
  <si>
    <t xml:space="preserve">3.3.9.0.30.00 
Material de Consumo</t>
  </si>
  <si>
    <t xml:space="preserve">3.3.9.0.14.00 
Diárias - Pessoal Civil</t>
  </si>
  <si>
    <t xml:space="preserve">3.3.9.0.33.00 
Passagens e Despesas com Locomoção</t>
  </si>
  <si>
    <t xml:space="preserve">3.3.9.0.36.00 
Outros Serviços de Terceiros - Pessoa Física</t>
  </si>
  <si>
    <t xml:space="preserve">3.3.9.0.39.00 
Outros Serviços de Terceiros - Pessoa Jurídica</t>
  </si>
  <si>
    <t xml:space="preserve">3.3.9.0.47.00 
Obrig. Tribut. e Contrib-Op.Intra-Orçamentárias</t>
  </si>
  <si>
    <t xml:space="preserve">4.4.9.0.52.00 
Equipamentos e Material Permanente</t>
  </si>
  <si>
    <t xml:space="preserve">Solicitado</t>
  </si>
  <si>
    <t xml:space="preserve">Executado</t>
  </si>
  <si>
    <t xml:space="preserve">ESPECIFICAÇÃO DAS RUBRICAS</t>
  </si>
  <si>
    <t xml:space="preserve">JESSICA GOMES STRASSBURGER</t>
  </si>
  <si>
    <t xml:space="preserve"> Ligia Cavalcante Castilho</t>
  </si>
  <si>
    <t xml:space="preserve">VALERIA GLOWACKI MACIEL</t>
  </si>
  <si>
    <t xml:space="preserve">ANNA CLARA MENEZES VIEIRA </t>
  </si>
  <si>
    <t xml:space="preserve">Código</t>
  </si>
  <si>
    <t xml:space="preserve">3.3.9.0.18</t>
  </si>
  <si>
    <t xml:space="preserve">2 Bolsas de Extensão R$ 400,00 pelo período de 7 meses</t>
  </si>
  <si>
    <t xml:space="preserve">Bolsas Pagas</t>
  </si>
  <si>
    <t xml:space="preserve">Composição do Material de Consumo:</t>
  </si>
  <si>
    <t xml:space="preserve">3.3.9.0.30</t>
  </si>
  <si>
    <t xml:space="preserve">Requisição 008694/2022 - materias diversos de almox</t>
  </si>
  <si>
    <t xml:space="preserve">Requisição 009944/2022 - materias diversos de almox - entregue</t>
  </si>
  <si>
    <t xml:space="preserve">Requisição 0010218/2022 - materiais diversos de almox</t>
  </si>
  <si>
    <t xml:space="preserve">Serviços de Terceiros - Pessoa Jurídica</t>
  </si>
  <si>
    <t xml:space="preserve">3.3.9.0.39</t>
  </si>
  <si>
    <t xml:space="preserve">Gráfica - Adesivos e banner em lona</t>
  </si>
  <si>
    <t xml:space="preserve">Diárias Executadas</t>
  </si>
  <si>
    <t xml:space="preserve">Proposto</t>
  </si>
  <si>
    <t xml:space="preserve">Destino</t>
  </si>
  <si>
    <t xml:space="preserve">SCDP/ Requisição</t>
  </si>
  <si>
    <t xml:space="preserve">Diárias</t>
  </si>
  <si>
    <t xml:space="preserve">Motivo</t>
  </si>
  <si>
    <t xml:space="preserve">Prestação de Contas</t>
  </si>
  <si>
    <t xml:space="preserve">57632 Ciências e tecnologia nas escolas como ferramentas impulsoras de mudanças socioeconômicas</t>
  </si>
  <si>
    <t xml:space="preserve">IZABELLA LAZZERI MACHADO</t>
  </si>
  <si>
    <t xml:space="preserve">MILENA SILVA GARCIA</t>
  </si>
  <si>
    <t xml:space="preserve">RAFAEL BANNACH GREMES ITA</t>
  </si>
  <si>
    <t xml:space="preserve">2 Bolsas de Extensão R$ 400,00 pelo período de 8 meses</t>
  </si>
  <si>
    <t xml:space="preserve"> </t>
  </si>
  <si>
    <t xml:space="preserve">53760 Programa de Assistência Técnica para Habitação de Interesse Social e Reurbanização de Assentamentos Humanos Precários da UFSM (ATHIS/REURB _x005F_x0096_ UFSM)</t>
  </si>
  <si>
    <t xml:space="preserve">Edson – COREDE 2021 – Saldo de almoxarifado R$78,92</t>
  </si>
  <si>
    <t xml:space="preserve">Quant.</t>
  </si>
  <si>
    <t xml:space="preserve">Item</t>
  </si>
  <si>
    <t xml:space="preserve">$ Un</t>
  </si>
  <si>
    <t xml:space="preserve">$ Total</t>
  </si>
  <si>
    <t xml:space="preserve">0149 – Adaptador para tomado dois pino mais terra, padrão velho para novo</t>
  </si>
  <si>
    <t xml:space="preserve">R$ 3,06</t>
  </si>
  <si>
    <t xml:space="preserve">R$ 24,48</t>
  </si>
  <si>
    <t xml:space="preserve">Total distribuído e aplicado:</t>
  </si>
  <si>
    <t xml:space="preserve">R$17.451,24</t>
  </si>
  <si>
    <t xml:space="preserve">7595 – Trena métrica metal de enrolar, 5m</t>
  </si>
  <si>
    <t xml:space="preserve">R$ 7,12</t>
  </si>
  <si>
    <t xml:space="preserve">R$ 35,60</t>
  </si>
  <si>
    <t xml:space="preserve">3392 – Prancheta em duratex com prendedor</t>
  </si>
  <si>
    <t xml:space="preserve">R$ 2,36</t>
  </si>
  <si>
    <t xml:space="preserve">R$ 11,80</t>
  </si>
  <si>
    <t xml:space="preserve">1401 – Fita adesiva crepe, medidas 18mm x 50m</t>
  </si>
  <si>
    <t xml:space="preserve">R$ 1,83</t>
  </si>
  <si>
    <t xml:space="preserve">R$ 3,66</t>
  </si>
  <si>
    <t xml:space="preserve">R$ 75,54</t>
  </si>
  <si>
    <t xml:space="preserve">Edson – FIEX 2022 – Saldo R$309,60</t>
  </si>
  <si>
    <t xml:space="preserve">reservado p/ tx insc Hugo (339093)</t>
  </si>
  <si>
    <t xml:space="preserve">8024 – Estabilizador/transformador 1 KVA</t>
  </si>
  <si>
    <t xml:space="preserve">R$ 159,66</t>
  </si>
  <si>
    <t xml:space="preserve">R$ 319,32</t>
  </si>
  <si>
    <t xml:space="preserve">Hugo – FIEX 2022 – Saldo R$600,00</t>
  </si>
  <si>
    <t xml:space="preserve">é o que falta pagar das bolsas</t>
  </si>
  <si>
    <t xml:space="preserve">saldo após cancelamento parcial do empenho 10523</t>
  </si>
  <si>
    <t xml:space="preserve">sobrou após lançamento no SCDP</t>
  </si>
  <si>
    <t xml:space="preserve">HD Externo 4TB - Reg. Preço:1529/2021. Extrato: 002519/2021 - Central de aquisições.</t>
  </si>
  <si>
    <t xml:space="preserve">R$ 643,00</t>
  </si>
  <si>
    <t xml:space="preserve">ADRIELE RIES MARQUES</t>
  </si>
  <si>
    <t xml:space="preserve">FABIANA CREMONESE BERNARDY</t>
  </si>
  <si>
    <t xml:space="preserve">LAIANA TOLEDO DE JESUS</t>
  </si>
  <si>
    <t xml:space="preserve">Echilly de Macena Lima</t>
  </si>
  <si>
    <t xml:space="preserve">3 Bolsas de Extensão R$ 400,00 pelo período de 8 meses</t>
  </si>
  <si>
    <t xml:space="preserve">Siomara – FIEX 2022 – Saldo R$600,00</t>
  </si>
  <si>
    <t xml:space="preserve">Bolsas eventuais</t>
  </si>
  <si>
    <t xml:space="preserve">HD EXTERNO 2TB USB 3.0 Especificações: - Interface Dual USB 2.0...</t>
  </si>
  <si>
    <t xml:space="preserve">R$ 468,51</t>
  </si>
  <si>
    <t xml:space="preserve">Pen Drive capacidade 16 GB, Interface: USB 2.0, Taxa de…. Preço:1325/2021. Extrato: 002205/2021 - Material Licitado Não Estocado</t>
  </si>
  <si>
    <t xml:space="preserve">R$ 20,50</t>
  </si>
  <si>
    <t xml:space="preserve">R$ 82,00</t>
  </si>
  <si>
    <t xml:space="preserve">Requisição de material 08409/2022 - Estabilizador/Transformador - entregue</t>
  </si>
  <si>
    <t xml:space="preserve">R$ 550,51</t>
  </si>
  <si>
    <t xml:space="preserve">Empenho 10523/2022 - 01 HD EXTERNO 2TB USB 3.0 - recebido</t>
  </si>
  <si>
    <t xml:space="preserve">Requisição de material  013255/2022 - </t>
  </si>
  <si>
    <t xml:space="preserve">Total do Orçamento FIEX:</t>
  </si>
  <si>
    <t xml:space="preserve">R$ 1.509,60</t>
  </si>
  <si>
    <t xml:space="preserve">Total das Despesas FIEX:</t>
  </si>
  <si>
    <t xml:space="preserve">R$ 1.512,83</t>
  </si>
  <si>
    <t xml:space="preserve">Diferença:</t>
  </si>
  <si>
    <t xml:space="preserve">-R$ 3,23</t>
  </si>
  <si>
    <t xml:space="preserve">Composição de Pessoa Jurídica</t>
  </si>
  <si>
    <t xml:space="preserve">Reembolso taxa de inscrição curso ATHIS em POA</t>
  </si>
  <si>
    <t xml:space="preserve">Valor</t>
  </si>
  <si>
    <t xml:space="preserve">Reembolso taxas de inscrição ARQUISUR em POA</t>
  </si>
  <si>
    <t xml:space="preserve">POA</t>
  </si>
  <si>
    <t xml:space="preserve">ATHIS (1.205,29)</t>
  </si>
  <si>
    <t xml:space="preserve">ARQUISUR EDSON</t>
  </si>
  <si>
    <t xml:space="preserve">ARQUISUR HUGO</t>
  </si>
  <si>
    <t xml:space="preserve">Passagens</t>
  </si>
  <si>
    <t xml:space="preserve">3.3.9.0.33</t>
  </si>
  <si>
    <t xml:space="preserve">SM X POA (apenas ida, voltou de carona)</t>
  </si>
  <si>
    <t xml:space="preserve">Passagens Edson e Hugo</t>
  </si>
  <si>
    <t xml:space="preserve">051337 Workshops de pequenos satélites</t>
  </si>
  <si>
    <t xml:space="preserve">EDUARDO ESCOBAR BÜRGER     </t>
  </si>
  <si>
    <t xml:space="preserve">sobrou R$ 8,83 da Ana B p/ compensar</t>
  </si>
  <si>
    <t xml:space="preserve">FILIPE BRITO PEREIRA BELTRAME</t>
  </si>
  <si>
    <t xml:space="preserve">Nátali Schmidt Gonçalves da Conceição 202012296</t>
  </si>
  <si>
    <t xml:space="preserve">Maria Eduarda Caldas Santos 202214416</t>
  </si>
  <si>
    <t xml:space="preserve">Aline Rabelo Antunes 202012521</t>
  </si>
  <si>
    <t xml:space="preserve">1 Bolsas de Extensão R$ 400,00 pelo período de 8 meses</t>
  </si>
  <si>
    <t xml:space="preserve">Empenho 005596/2022 Placa para montagem de circuitos elétricos 2 un -entregue</t>
  </si>
  <si>
    <t xml:space="preserve">Empenho 007383/2022 Placa de fenolite</t>
  </si>
  <si>
    <t xml:space="preserve">Empenho 008529/2022 - Placa de prototipagem IoT e Servo Motor - entregue</t>
  </si>
  <si>
    <t xml:space="preserve">Requisição de Almoxarifado 011284/2022 - entregue</t>
  </si>
  <si>
    <t xml:space="preserve">Empenho 008533/2022 - FILAMENTO PLA 100% PURO P/ IMPRESSORA 3D - entregue</t>
  </si>
  <si>
    <t xml:space="preserve">Empenho 008551/2022 - caixa organizadora</t>
  </si>
  <si>
    <t xml:space="preserve">Empenho 008539/2022 - Jumper - entregue</t>
  </si>
  <si>
    <t xml:space="preserve">Empenho 008606/2022 Kit com 100 resistores - entregue</t>
  </si>
  <si>
    <t xml:space="preserve">Empenho 008607/2022 Filamento PLA  - entregue</t>
  </si>
  <si>
    <t xml:space="preserve">Empenho 008747/2022 - ferro de solda - entregue</t>
  </si>
  <si>
    <t xml:space="preserve">Empenho 09003/2022 - Placa de Fenolite e Fonte 5V</t>
  </si>
  <si>
    <t xml:space="preserve">Empenho 09004/2022 - Chave Botão - entregue</t>
  </si>
  <si>
    <t xml:space="preserve">Requisição de Almoxarifado 012155/2022 - entregue (copos trocados via req.)</t>
  </si>
  <si>
    <t xml:space="preserve">57400 MORADIA AUTOCONSTRUÍDA: ações para promoção da eficiência energética e do conforto ambiental</t>
  </si>
  <si>
    <t xml:space="preserve">FABIANA DALLA PORTA DE ABREU</t>
  </si>
  <si>
    <t xml:space="preserve">JULIA SILVA DE ABREU</t>
  </si>
  <si>
    <t xml:space="preserve">Fabiana Dalla Porta de Abreu 2AGAPCT</t>
  </si>
  <si>
    <t xml:space="preserve">1 Bolsa de Extensão R$ 400,00 pelo período de 8 meses</t>
  </si>
  <si>
    <t xml:space="preserve">Empenho n. 004855/2022 - HD 2TB - entregue</t>
  </si>
  <si>
    <t xml:space="preserve">057623 Projeto de Arquitetura - Vila Babilônia, Santa Maria - RS</t>
  </si>
  <si>
    <t xml:space="preserve">Diária POA</t>
  </si>
  <si>
    <t xml:space="preserve">Recursos do Edson</t>
  </si>
  <si>
    <t xml:space="preserve">RAFAELLA MACHADO MORES</t>
  </si>
  <si>
    <t xml:space="preserve">WILLIAM NUNES DA ROSA</t>
  </si>
  <si>
    <t xml:space="preserve">Miguel Burghausen Pacheco  2AGAPCT</t>
  </si>
  <si>
    <t xml:space="preserve">2 Bolsa de Extensão R$ 400,00 pelo período de 7 meses</t>
  </si>
  <si>
    <t xml:space="preserve">Matrícula 201910633</t>
  </si>
  <si>
    <t xml:space="preserve">Empenho 005873/2022 - HD Externo 4TB USB 3.0 - entregue</t>
  </si>
  <si>
    <t xml:space="preserve">Comosição de Pessoa Jurídica</t>
  </si>
  <si>
    <t xml:space="preserve">ATHIS HUGO</t>
  </si>
  <si>
    <t xml:space="preserve">SM X POA X SM - ATHIS</t>
  </si>
  <si>
    <t xml:space="preserve">058082 - Gurias de Energia</t>
  </si>
  <si>
    <t xml:space="preserve">BRUNA GABRIELA HUTH TEIXEIRA</t>
  </si>
  <si>
    <t xml:space="preserve">MARIANA JANCZURA DI NAPOLI</t>
  </si>
  <si>
    <t xml:space="preserve">Composição de OST - Pessoa Jurídica</t>
  </si>
  <si>
    <t xml:space="preserve">Material da gráfica</t>
  </si>
  <si>
    <t xml:space="preserve">Requisição de almoxarifado 012822/2022</t>
  </si>
  <si>
    <t xml:space="preserve">Requisição de almoxarifado 013245/2022 </t>
  </si>
  <si>
    <t xml:space="preserve">055702 ARQUITETURA, ESCOLA E FORMAÇÃO HUMANA: SOBRE HABITAR AS POSSIBILIDADES DA IMAGINAÇÃO</t>
  </si>
  <si>
    <t xml:space="preserve">JOSICLER ORBEM ALBERTON    </t>
  </si>
  <si>
    <t xml:space="preserve">ANA CRISTINA COSTA SILVA</t>
  </si>
  <si>
    <t xml:space="preserve">FERNANDA LUISA SIMON MOSTARDEIRO</t>
  </si>
  <si>
    <t xml:space="preserve">mais um mês (janeiro)</t>
  </si>
  <si>
    <t xml:space="preserve">2AGAPCT</t>
  </si>
  <si>
    <t xml:space="preserve">Amanda Ramos de Oliveira  202012504</t>
  </si>
  <si>
    <t xml:space="preserve">Nicoli Aosani de Morais 202111127</t>
  </si>
  <si>
    <t xml:space="preserve">Requisição de material 012719/2022</t>
  </si>
  <si>
    <t xml:space="preserve">pgr rec extra</t>
  </si>
  <si>
    <t xml:space="preserve">48558 IMPLEMENTAÇÃO DAS BOAS PRÁTICAS DE FABRICAÇÃO (BPF) EM MICROEMPRESAS DE ALIMENTOS</t>
  </si>
  <si>
    <t xml:space="preserve">EDUARDA OLIVEIRA RAMADAM</t>
  </si>
  <si>
    <t xml:space="preserve">MARIA JULIA LEMOS BETTIOL</t>
  </si>
  <si>
    <t xml:space="preserve">GABRIEL DA SILVA SCHIISSLER</t>
  </si>
  <si>
    <t xml:space="preserve">053855 Identificação das diretrizes necessárias a concepção de um museu interativo de ciência e tecnologia na UFSM</t>
  </si>
  <si>
    <t xml:space="preserve">VITORIA POZZOBON ZAMBERLAN DA SILVA</t>
  </si>
  <si>
    <t xml:space="preserve">LAURA MACHADO MARTINS</t>
  </si>
  <si>
    <t xml:space="preserve">WILLIAN RIGON</t>
  </si>
  <si>
    <t xml:space="preserve">VALÉRIA STOCHERO</t>
  </si>
  <si>
    <t xml:space="preserve">Luana Ilha Rodrigues 2AGAPCT</t>
  </si>
  <si>
    <t xml:space="preserve">Empenho 005960/2022 - 01 HD SSD 480GB - entregue</t>
  </si>
  <si>
    <t xml:space="preserve">Requisição de material 009937/2022 - entregue</t>
  </si>
  <si>
    <t xml:space="preserve">055686 Astronomia a Distância: Abrindo as Janelas da UFSM para o Universo Através da Internet</t>
  </si>
  <si>
    <t xml:space="preserve">MARCELO SERRANO ZANETTI           </t>
  </si>
  <si>
    <t xml:space="preserve">FIEX 2021</t>
  </si>
  <si>
    <t xml:space="preserve">JOSE PAULO PEROTTI DE SIQUEIRA</t>
  </si>
  <si>
    <t xml:space="preserve">RICARDO DIAS SCHIRMER</t>
  </si>
  <si>
    <t xml:space="preserve">MARCELLE MELO DE OLIVEIRA</t>
  </si>
  <si>
    <t xml:space="preserve">057639 Olimpíadas Santa Mariense de Eletrônica e Robótica</t>
  </si>
  <si>
    <t xml:space="preserve">EDUARDO PIRES ROSA</t>
  </si>
  <si>
    <t xml:space="preserve">Eugênio Piveta Pozzobon 2AGAPCT</t>
  </si>
  <si>
    <t xml:space="preserve">1 Bolsa de Extensão R$ 400,00 pelo período de 3 meses</t>
  </si>
  <si>
    <t xml:space="preserve">Empenho 010593/2022 - kits - entregue</t>
  </si>
  <si>
    <t xml:space="preserve">Serviços de Terceiros -  Pessoa Jurídica</t>
  </si>
  <si>
    <t xml:space="preserve">Material da Gráfica</t>
  </si>
  <si>
    <t xml:space="preserve">51244 ENGENHARIA QUÍMICA E A SOCIEDADE</t>
  </si>
  <si>
    <t xml:space="preserve">RODOLFO RODRIGUES          </t>
  </si>
  <si>
    <t xml:space="preserve">CATHARINA VIEIRA BELLOTTI</t>
  </si>
  <si>
    <t xml:space="preserve">LAURA SARTURI PROVENCI</t>
  </si>
  <si>
    <t xml:space="preserve">Pablo Marin Iffarraguirre 2AGAPCT</t>
  </si>
  <si>
    <t xml:space="preserve">Requisição de almoxarifado 012842/2022 - entregue</t>
  </si>
  <si>
    <t xml:space="preserve">Empenho 010606/2022 - HD SSD 480GB</t>
  </si>
  <si>
    <t xml:space="preserve">057444 Projeto de Regularização Fundiária - Vila Babilônia, Santa Maria - RS</t>
  </si>
  <si>
    <t xml:space="preserve">SIOMARA RIBEIRO MULLER   </t>
  </si>
  <si>
    <t xml:space="preserve">ESSE SALDO COMPENSA O EXCESSO DE CONSUMO DO EDSON E DO HUGO</t>
  </si>
  <si>
    <t xml:space="preserve">LUCAS DE PELEGRINI RUSCH</t>
  </si>
  <si>
    <t xml:space="preserve">VICTOR AUGUSTO XAVIER SILVA</t>
  </si>
  <si>
    <t xml:space="preserve">Empenho 005885/2022 - HD Externo 2TB USB 3.0 - recebido</t>
  </si>
  <si>
    <t xml:space="preserve">Empenho 005886/2022 - Pen Drive capacidade 16 GB - entregue</t>
  </si>
  <si>
    <t xml:space="preserve">Imprensa Universitária - material gráfico</t>
  </si>
  <si>
    <t xml:space="preserve">executado: R$72,00</t>
  </si>
  <si>
    <t xml:space="preserve">048463 APOIO À MELHORIA DAS CONDIÇÕES ACÚSTICAS EM SALAS DE AULA DE ESCOLAS PÚBLICAS SEDIADAS NO MUNICÍPIO DE SANTA MARIA</t>
  </si>
  <si>
    <t xml:space="preserve">VIVIANE SUZEY GOMES DE MELO      </t>
  </si>
  <si>
    <t xml:space="preserve">BIANCA PEREIRA KEMERICH</t>
  </si>
  <si>
    <t xml:space="preserve">DOMINIQUE DOS SANTOS MELO</t>
  </si>
  <si>
    <t xml:space="preserve">Shaliny Denardi Vattathara 2AGAPCT</t>
  </si>
  <si>
    <t xml:space="preserve">Luiz Octavio Miguez Oliveira 2AGAPCT</t>
  </si>
  <si>
    <t xml:space="preserve">Requisição de material 009154/2022 - recebido</t>
  </si>
  <si>
    <t xml:space="preserve">Requisição de material 009938/2022 - recebido</t>
  </si>
  <si>
    <t xml:space="preserve">053526 Dia Internacional de Conscientização Sobre o Ruído (fase 2)</t>
  </si>
  <si>
    <t xml:space="preserve">MICHAEL MARKUS ACKERMANN</t>
  </si>
  <si>
    <t xml:space="preserve">RICARDO GONÇALVES MENDONÇA SILVEIRA</t>
  </si>
  <si>
    <t xml:space="preserve">Carlos Augusto Oliveira de Resende 2AGAPCT</t>
  </si>
  <si>
    <t xml:space="preserve">Eduardo Minuzzi Viera 2AGAPCT</t>
  </si>
  <si>
    <t xml:space="preserve">Fábio Becker Beck 2AGAPCT</t>
  </si>
  <si>
    <t xml:space="preserve">João Victor Carli Pereira 2AGAPCT</t>
  </si>
  <si>
    <t xml:space="preserve">x Bolsas eventuais  de R$x</t>
  </si>
  <si>
    <t xml:space="preserve">Material gráfico da Imprensa Universitária</t>
  </si>
  <si>
    <t xml:space="preserve">Empenho de bolsas  SIE 004665/2022 - SIAFI 400418</t>
  </si>
  <si>
    <t xml:space="preserve">23081.062631/2022-89</t>
  </si>
  <si>
    <t xml:space="preserve"> Atuação dos Bolsistas</t>
  </si>
  <si>
    <t xml:space="preserve">Mês</t>
  </si>
  <si>
    <t xml:space="preserve">Processo de pagamento</t>
  </si>
  <si>
    <t xml:space="preserve">Bolsista</t>
  </si>
  <si>
    <t xml:space="preserve">E-mail</t>
  </si>
  <si>
    <t xml:space="preserve">06/22</t>
  </si>
  <si>
    <t xml:space="preserve">07/22</t>
  </si>
  <si>
    <t xml:space="preserve">08/22</t>
  </si>
  <si>
    <t xml:space="preserve">09/22</t>
  </si>
  <si>
    <t xml:space="preserve">10/22</t>
  </si>
  <si>
    <t xml:space="preserve">11/22</t>
  </si>
  <si>
    <t xml:space="preserve">12/22</t>
  </si>
  <si>
    <t xml:space="preserve">01/23</t>
  </si>
  <si>
    <t xml:space="preserve">Junho</t>
  </si>
  <si>
    <t xml:space="preserve">Processo de empenho de bolsas estudantis n. 23081.062631/2022-89</t>
  </si>
  <si>
    <t xml:space="preserve">Julho</t>
  </si>
  <si>
    <t xml:space="preserve">Processo de liquidação e pagamento de documentos fiscais n. 23081.073556/2022-81</t>
  </si>
  <si>
    <t xml:space="preserve">Agosto</t>
  </si>
  <si>
    <t xml:space="preserve">23081.084504/2022-31</t>
  </si>
  <si>
    <t xml:space="preserve">Setembro</t>
  </si>
  <si>
    <t xml:space="preserve">23081.101190/2022-48</t>
  </si>
  <si>
    <t xml:space="preserve">Outubro</t>
  </si>
  <si>
    <t xml:space="preserve">23081.119885/2022-86</t>
  </si>
  <si>
    <t xml:space="preserve">Novembro</t>
  </si>
  <si>
    <t xml:space="preserve"> 23081.129990/2022-23</t>
  </si>
  <si>
    <t xml:space="preserve">Dezembro</t>
  </si>
  <si>
    <t xml:space="preserve">23081.137745/2022-90</t>
  </si>
  <si>
    <t xml:space="preserve">Janeiro</t>
  </si>
  <si>
    <t xml:space="preserve">23081.003390/2023-17</t>
  </si>
  <si>
    <t xml:space="preserve">2ª CHAMADA</t>
  </si>
  <si>
    <t xml:space="preserve">-</t>
  </si>
  <si>
    <t xml:space="preserve">EXTRA</t>
  </si>
  <si>
    <t xml:space="preserve">VALERIA STOCHERO</t>
  </si>
  <si>
    <t xml:space="preserve">SALDO EMPENHO</t>
  </si>
  <si>
    <t xml:space="preserve">Empenho de bolsas eventuais 00xxxx/2021/2022 - SIAFI xxxxx</t>
  </si>
  <si>
    <t xml:space="preserve">R$</t>
  </si>
  <si>
    <t xml:space="preserve">Processo:</t>
  </si>
  <si>
    <t xml:space="preserve">Nome do aluno</t>
  </si>
  <si>
    <t xml:space="preserve">Bolsa</t>
  </si>
  <si>
    <t xml:space="preserve">$$ Extra?</t>
  </si>
  <si>
    <t xml:space="preserve">Coord.</t>
  </si>
  <si>
    <r>
      <rPr>
        <sz val="11"/>
        <color rgb="FF000000"/>
        <rFont val="Liberation sans1"/>
        <family val="0"/>
        <charset val="1"/>
      </rPr>
      <t xml:space="preserve">Pagamentos </t>
    </r>
    <r>
      <rPr>
        <sz val="11"/>
        <color rgb="FF000000"/>
        <rFont val="Arial"/>
        <family val="0"/>
      </rPr>
      <t xml:space="preserve">FIPE e FIEX juntos</t>
    </r>
  </si>
  <si>
    <t xml:space="preserve">ANNA CLARA MENEZES VIEIRA</t>
  </si>
  <si>
    <t xml:space="preserve">sim</t>
  </si>
  <si>
    <t xml:space="preserve">Ana  Beatris</t>
  </si>
  <si>
    <t xml:space="preserve">processo de liquidação e pagamento de documentos fiscais n. 23081.086581/2022-25.</t>
  </si>
  <si>
    <t xml:space="preserve">não</t>
  </si>
  <si>
    <t xml:space="preserve">Edson</t>
  </si>
  <si>
    <t xml:space="preserve">23081.084505/2022-85</t>
  </si>
  <si>
    <t xml:space="preserve">Nátali Schmidt Gonçalves da Conceição</t>
  </si>
  <si>
    <t xml:space="preserve">Eduardo</t>
  </si>
  <si>
    <t xml:space="preserve">processo n. 23081.101121/2022-34</t>
  </si>
  <si>
    <t xml:space="preserve">Maria Eduarda Caldas Santos</t>
  </si>
  <si>
    <t xml:space="preserve">23081.119899/2022-08</t>
  </si>
  <si>
    <t xml:space="preserve">Aline Rabelo Antunes</t>
  </si>
  <si>
    <t xml:space="preserve">23081.130016/2022-11</t>
  </si>
  <si>
    <t xml:space="preserve">Fabiana Dalla Porta de Abreu</t>
  </si>
  <si>
    <t xml:space="preserve">não, reclass</t>
  </si>
  <si>
    <t xml:space="preserve">Giane</t>
  </si>
  <si>
    <t xml:space="preserve">23081.137774/2022-51</t>
  </si>
  <si>
    <t xml:space="preserve">Miguel Burghausen Pacheco</t>
  </si>
  <si>
    <t xml:space="preserve">Hugo</t>
  </si>
  <si>
    <t xml:space="preserve">Josicler</t>
  </si>
  <si>
    <t xml:space="preserve">Amanda Ramos de Oliveira  </t>
  </si>
  <si>
    <t xml:space="preserve">sim, parte</t>
  </si>
  <si>
    <t xml:space="preserve">Nicoli Aosani de Morais</t>
  </si>
  <si>
    <t xml:space="preserve">Luana Ilha Rodrigues</t>
  </si>
  <si>
    <t xml:space="preserve">Macklini</t>
  </si>
  <si>
    <t xml:space="preserve">Eugênio Piveta Pozzobon</t>
  </si>
  <si>
    <t xml:space="preserve">Natanael</t>
  </si>
  <si>
    <t xml:space="preserve">Pablo Marin Iffarraguirre</t>
  </si>
  <si>
    <t xml:space="preserve">Rodolfo</t>
  </si>
  <si>
    <t xml:space="preserve">Shaliny Denardi Vattathara</t>
  </si>
  <si>
    <t xml:space="preserve">Viviane</t>
  </si>
  <si>
    <t xml:space="preserve">Luiz Octavio Miguez Oliveira</t>
  </si>
  <si>
    <t xml:space="preserve">Carlos Augusto Oliveira de Resende</t>
  </si>
  <si>
    <t xml:space="preserve">William</t>
  </si>
  <si>
    <t xml:space="preserve">Eduardo Minuzzi Viera</t>
  </si>
  <si>
    <t xml:space="preserve">Fábio Becker Beck</t>
  </si>
  <si>
    <t xml:space="preserve">João Victor Carli Pereira</t>
  </si>
  <si>
    <t xml:space="preserve">Tiago Zardin Patias</t>
  </si>
  <si>
    <t xml:space="preserve">Foz do Iguaçu</t>
  </si>
  <si>
    <t xml:space="preserve">000750/2020</t>
  </si>
  <si>
    <t xml:space="preserve">02/12 a 05/12</t>
  </si>
  <si>
    <t xml:space="preserve">Participar de Feira do Turismo conforme previsto do projeto</t>
  </si>
  <si>
    <t xml:space="preserve">OK</t>
  </si>
  <si>
    <t xml:space="preserve">SALDO TOTAL DO EMPENHO</t>
  </si>
  <si>
    <t xml:space="preserve">Empenho Diárias nº 009111/2019 (SIAFI 401406)</t>
  </si>
  <si>
    <t xml:space="preserve">047342 - PROMOÇÃO E PROTEÇÃO DA SAÚDE MATERNO-INFANTIL COM ÊNFASE NO ALEITAMENTO MATERNO E NO NASCIMENTO SEGURO</t>
  </si>
  <si>
    <t xml:space="preserve">Fernanda Beheregaray Cabral</t>
  </si>
  <si>
    <t xml:space="preserve">FIEX 2020</t>
  </si>
  <si>
    <t xml:space="preserve">SOLICITADO</t>
  </si>
  <si>
    <t xml:space="preserve">EXECUTADO</t>
  </si>
  <si>
    <t xml:space="preserve">3.3.9.0.14.00</t>
  </si>
  <si>
    <t xml:space="preserve">3.3.9.0.18.00</t>
  </si>
  <si>
    <t xml:space="preserve">3.3.9.0.30.00</t>
  </si>
  <si>
    <t xml:space="preserve">**</t>
  </si>
  <si>
    <t xml:space="preserve">3.3.9.0.33.00</t>
  </si>
  <si>
    <t xml:space="preserve">3.3.9.0.36.00</t>
  </si>
  <si>
    <t xml:space="preserve">Outros Serviços de Terceiros - Pessoa Física</t>
  </si>
  <si>
    <t xml:space="preserve">3.3.9.0.39.00</t>
  </si>
  <si>
    <t xml:space="preserve">Outros Serviços de Terceiros - Pessoa Jurídica</t>
  </si>
  <si>
    <t xml:space="preserve">3.3.9.0.47.00</t>
  </si>
  <si>
    <t xml:space="preserve">4.4.9.0.52.00</t>
  </si>
  <si>
    <t xml:space="preserve">Equipamentos e Material Permanente</t>
  </si>
  <si>
    <t xml:space="preserve">** Reclassificação do valor de R$ 750,00 da rubrica Serviços de Terceiros - PJ para a rubrica Material de Consumo - QDD. Crédito 002072/2020 e QDD Débito 002071/2020</t>
  </si>
  <si>
    <t xml:space="preserve">2 Bolsas de Iniciação Científica pelo período de 5 meses</t>
  </si>
  <si>
    <t xml:space="preserve">Especificação do Material de Consumo:</t>
  </si>
  <si>
    <t xml:space="preserve">Requisição de material do almoxarifado nº 005379/2020 - Dia 21/09</t>
  </si>
  <si>
    <t xml:space="preserve">Empenho nº 009397/2020 (SIAFI 802691) - Camisas Pólo</t>
  </si>
  <si>
    <t xml:space="preserve">Empenho nº 009476/2020 (SIAFI 802708) - Ecobags</t>
  </si>
  <si>
    <t xml:space="preserve">Requisição de material do almoxarifado nº 000514/2021 - Dia 22/01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</si>
</sst>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R$-416]#,##0.00\ ;\-[$R$-416]#,##0.00\ ;[$R$-416]\-00\ ;\ @\ "/>
    <numFmt numFmtId="166" formatCode="\ [$R$]#,##0.00\ ;\-[$R$]#,##0.00\ ;\ [$R$]\-00\ ;\ @\ "/>
    <numFmt numFmtId="167" formatCode="[$R$-416]\ #,##0.00"/>
    <numFmt numFmtId="168" formatCode="[$R$]#,##0.00"/>
    <numFmt numFmtId="169" formatCode="[$R$ -416]#,##0.00"/>
    <numFmt numFmtId="170" formatCode="[$R$]#,##0.00\ ;\-[$R$]#,##0.00\ ;[$R$]\-00\ ;@\ "/>
    <numFmt numFmtId="171" formatCode="[$R$-416]\ #,##0.00;[RED]\-[$R$-416]\ #,##0.00"/>
    <numFmt numFmtId="172" formatCode="&quot;R$ &quot;#,##0.00;[RED]&quot;R$ &quot;#,##0.00"/>
    <numFmt numFmtId="173" formatCode="mmm/yy"/>
    <numFmt numFmtId="174" formatCode="d/mmm"/>
    <numFmt numFmtId="175" formatCode="dd/mm/yy"/>
    <numFmt numFmtId="176" formatCode="&quot; R$ &quot;#,##0.00\ ;&quot;-R$ &quot;#,##0.00\ ;&quot; R$ -&quot;#\ ;@\ "/>
    <numFmt numFmtId="177" formatCode="#,##0.00"/>
    <numFmt numFmtId="178" formatCode="d/m/yy"/>
    <numFmt numFmtId="179" formatCode="dd/mm"/>
    <numFmt numFmtId="180" formatCode="mmm/d"/>
    <numFmt numFmtId="181" formatCode="[$R$-416]\ #,##0.00;[RED]\-[$R$-416]\ #,##0.00"/>
    <numFmt numFmtId="182" formatCode="\ [$R$-416]\ #,##0.00\ ;\-[$R$-416]\ #,##0.00\ ;\ [$R$-416]&quot; -&quot;00\ ;\ @\ "/>
    <numFmt numFmtId="183" formatCode="#,##0.00\ ;#,##0.00\ ;\-#\ ;\ @\ "/>
    <numFmt numFmtId="184" formatCode="\ [$R$-416]#,##0.00\ ;\-[$R$-416]#,##0.00\ ;\ [$R$-416]\-00\ ;\ @\ "/>
  </numFmts>
  <fonts count="51">
    <font>
      <sz val="11"/>
      <color rgb="FF000000"/>
      <name val="Liberation sans1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Liberation sans1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Liberation sans1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Liberation sans1"/>
      <family val="0"/>
      <charset val="1"/>
    </font>
    <font>
      <b val="true"/>
      <sz val="10"/>
      <color rgb="FF000000"/>
      <name val="Liberation sans1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FF0000"/>
      <name val="Arial"/>
      <family val="0"/>
      <charset val="1"/>
    </font>
    <font>
      <b val="true"/>
      <sz val="11"/>
      <color rgb="FFFF0000"/>
      <name val="Liberation sans1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FF0000"/>
      <name val="Liberation sans1"/>
      <family val="0"/>
      <charset val="1"/>
    </font>
    <font>
      <sz val="11"/>
      <color rgb="FFFF0000"/>
      <name val="Arial"/>
      <family val="0"/>
      <charset val="1"/>
    </font>
    <font>
      <sz val="11"/>
      <color rgb="FF000000"/>
      <name val="Calibri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0000FF"/>
      <name val="&quot;liberation sans1&quot;"/>
      <family val="0"/>
      <charset val="1"/>
    </font>
    <font>
      <sz val="11"/>
      <color rgb="FF000000"/>
      <name val="Inconsolata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FF6600"/>
      <name val="Arial"/>
      <family val="0"/>
      <charset val="1"/>
    </font>
    <font>
      <b val="true"/>
      <sz val="10"/>
      <color rgb="FFFF6600"/>
      <name val="Liberation sans1"/>
      <family val="0"/>
      <charset val="1"/>
    </font>
    <font>
      <sz val="10"/>
      <color rgb="FF008000"/>
      <name val="Arial"/>
      <family val="0"/>
      <charset val="1"/>
    </font>
    <font>
      <sz val="10"/>
      <color rgb="FF9900FF"/>
      <name val="Arial"/>
      <family val="0"/>
      <charset val="1"/>
    </font>
    <font>
      <sz val="11"/>
      <color rgb="FF9900FF"/>
      <name val="Arial"/>
      <family val="0"/>
      <charset val="1"/>
    </font>
    <font>
      <sz val="10"/>
      <color rgb="FF9900FF"/>
      <name val="Roboto"/>
      <family val="0"/>
      <charset val="1"/>
    </font>
    <font>
      <sz val="11"/>
      <color rgb="FF9900FF"/>
      <name val="Liberation sans1"/>
      <family val="0"/>
      <charset val="1"/>
    </font>
    <font>
      <strike val="true"/>
      <sz val="11"/>
      <color rgb="FF000000"/>
      <name val="Arial"/>
      <family val="0"/>
      <charset val="1"/>
    </font>
    <font>
      <sz val="10"/>
      <color rgb="FF1C1C1C"/>
      <name val="Arial"/>
      <family val="0"/>
      <charset val="1"/>
    </font>
    <font>
      <sz val="10"/>
      <color rgb="FF222222"/>
      <name val="Arial"/>
      <family val="0"/>
      <charset val="1"/>
    </font>
    <font>
      <sz val="9"/>
      <color rgb="FFFF0000"/>
      <name val="Liberation sans1"/>
      <family val="0"/>
      <charset val="1"/>
    </font>
    <font>
      <b val="true"/>
      <sz val="11"/>
      <color rgb="FFFF6600"/>
      <name val="Liberation sans1"/>
      <family val="0"/>
      <charset val="1"/>
    </font>
    <font>
      <sz val="11"/>
      <color rgb="FFFF0000"/>
      <name val="Roboto"/>
      <family val="0"/>
      <charset val="1"/>
    </font>
    <font>
      <sz val="10"/>
      <color rgb="FFCC0000"/>
      <name val="Arial"/>
      <family val="0"/>
      <charset val="1"/>
    </font>
    <font>
      <sz val="11"/>
      <color rgb="FF222222"/>
      <name val="Arial"/>
      <family val="0"/>
      <charset val="1"/>
    </font>
    <font>
      <sz val="10"/>
      <color rgb="FFFF00FF"/>
      <name val="Liberation sans1"/>
      <family val="0"/>
      <charset val="1"/>
    </font>
    <font>
      <sz val="11"/>
      <color rgb="FF000000"/>
      <name val="Inherit"/>
      <family val="0"/>
      <charset val="1"/>
    </font>
    <font>
      <sz val="8"/>
      <color rgb="FF000000"/>
      <name val="Arial"/>
      <family val="0"/>
      <charset val="1"/>
    </font>
    <font>
      <sz val="11"/>
      <color rgb="FF000000"/>
      <name val="&quot;Helvetica Neue&quot;"/>
      <family val="0"/>
      <charset val="1"/>
    </font>
    <font>
      <sz val="12"/>
      <color rgb="FF000000"/>
      <name val="&quot;Helvetica Neue&quot;"/>
      <family val="0"/>
      <charset val="1"/>
    </font>
    <font>
      <b val="true"/>
      <strike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1"/>
      <color rgb="FF000000"/>
      <name val="Arial"/>
      <family val="0"/>
    </font>
    <font>
      <b val="true"/>
      <sz val="11"/>
      <color rgb="FF222222"/>
      <name val="Arial"/>
      <family val="0"/>
      <charset val="1"/>
    </font>
    <font>
      <sz val="11"/>
      <color rgb="FF000000"/>
      <name val="Roboto"/>
      <family val="0"/>
      <charset val="1"/>
    </font>
    <font>
      <sz val="11"/>
      <color rgb="FFFF0000"/>
      <name val="&quot;liberation sans1&quot;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FF0000"/>
      <name val="Liberation sans1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339966"/>
        <bgColor rgb="FF00A933"/>
      </patternFill>
    </fill>
    <fill>
      <patternFill patternType="solid">
        <fgColor rgb="FF99CCFF"/>
        <bgColor rgb="FFC0C0C0"/>
      </patternFill>
    </fill>
    <fill>
      <patternFill patternType="solid">
        <fgColor rgb="FF33CCCC"/>
        <bgColor rgb="FF00CCFF"/>
      </patternFill>
    </fill>
    <fill>
      <patternFill patternType="solid">
        <fgColor rgb="FFD0E0E3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F4CCCC"/>
        <bgColor rgb="FFD0E0E3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00A933"/>
        <bgColor rgb="FF339966"/>
      </patternFill>
    </fill>
    <fill>
      <patternFill patternType="solid">
        <fgColor rgb="FFC0C0C0"/>
        <bgColor rgb="FFD0E0E3"/>
      </patternFill>
    </fill>
    <fill>
      <patternFill patternType="solid">
        <fgColor rgb="FFFFFFCC"/>
        <bgColor rgb="FFFFF2CC"/>
      </patternFill>
    </fill>
    <fill>
      <patternFill patternType="solid">
        <fgColor rgb="FFF2F2F2"/>
        <bgColor rgb="FFFFFFFF"/>
      </patternFill>
    </fill>
    <fill>
      <patternFill patternType="solid">
        <fgColor rgb="FF008000"/>
        <bgColor rgb="FF00A933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>
        <color rgb="FF33CCCC"/>
      </top>
      <bottom/>
      <diagonal/>
    </border>
    <border diagonalUp="false" diagonalDown="false">
      <left style="thin"/>
      <right style="thin"/>
      <top style="thin">
        <color rgb="FF33CCCC"/>
      </top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9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3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3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9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0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3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5" fontId="10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5" fillId="1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5" fillId="1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9" fillId="2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1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5" fillId="1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5" fillId="1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0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5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9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10" fillId="9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9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0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0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7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0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3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1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1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9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0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10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3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1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6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1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1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1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1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4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5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9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9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7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4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9" fillId="1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1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1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1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1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5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9900FF"/>
      <rgbColor rgb="FF00A933"/>
      <rgbColor rgb="FFC0C0C0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0E0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C1C1C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6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7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8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vmlDrawing" Target="../drawings/vmlDrawing9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3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D37" activeCellId="0" sqref="D37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33.25"/>
    <col collapsed="false" customWidth="true" hidden="false" outlineLevel="0" max="3" min="3" style="0" width="14.31"/>
    <col collapsed="false" customWidth="true" hidden="false" outlineLevel="0" max="4" min="4" style="0" width="10.62"/>
    <col collapsed="false" customWidth="true" hidden="false" outlineLevel="0" max="5" min="5" style="0" width="13.25"/>
    <col collapsed="false" customWidth="true" hidden="false" outlineLevel="0" max="6" min="6" style="0" width="10.62"/>
    <col collapsed="false" customWidth="true" hidden="false" outlineLevel="0" max="8" min="7" style="0" width="11.5"/>
    <col collapsed="false" customWidth="true" hidden="false" outlineLevel="0" max="10" min="9" style="0" width="11"/>
    <col collapsed="false" customWidth="true" hidden="false" outlineLevel="0" max="14" min="11" style="0" width="10.62"/>
    <col collapsed="false" customWidth="true" hidden="false" outlineLevel="0" max="17" min="15" style="0" width="11.5"/>
    <col collapsed="false" customWidth="true" hidden="false" outlineLevel="0" max="18" min="18" style="0" width="13.25"/>
    <col collapsed="false" customWidth="true" hidden="false" outlineLevel="0" max="19" min="19" style="0" width="12.38"/>
    <col collapsed="false" customWidth="true" hidden="false" outlineLevel="0" max="20" min="20" style="0" width="10.62"/>
    <col collapsed="false" customWidth="true" hidden="false" outlineLevel="0" max="26" min="21" style="0" width="8"/>
  </cols>
  <sheetData>
    <row r="1" customFormat="false" ht="38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</row>
    <row r="3" customFormat="false" ht="15" hidden="false" customHeight="true" outlineLevel="0" collapsed="false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"/>
      <c r="P3" s="4"/>
      <c r="Q3" s="4"/>
      <c r="R3" s="2"/>
      <c r="S3" s="2"/>
      <c r="T3" s="2"/>
    </row>
    <row r="4" customFormat="false" ht="15.75" hidden="false" customHeight="true" outlineLevel="0" collapsed="false">
      <c r="A4" s="5" t="s">
        <v>2</v>
      </c>
      <c r="B4" s="5"/>
      <c r="C4" s="5"/>
      <c r="D4" s="5"/>
      <c r="E4" s="5"/>
      <c r="F4" s="5"/>
      <c r="G4" s="6" t="s">
        <v>3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 t="s">
        <v>4</v>
      </c>
      <c r="T4" s="2"/>
    </row>
    <row r="5" customFormat="false" ht="25.5" hidden="false" customHeight="true" outlineLevel="0" collapsed="false">
      <c r="A5" s="8"/>
      <c r="B5" s="8"/>
      <c r="C5" s="9"/>
      <c r="D5" s="10"/>
      <c r="E5" s="11" t="s">
        <v>5</v>
      </c>
      <c r="F5" s="11"/>
      <c r="G5" s="11" t="s">
        <v>6</v>
      </c>
      <c r="H5" s="11"/>
      <c r="I5" s="11" t="s">
        <v>7</v>
      </c>
      <c r="J5" s="11"/>
      <c r="K5" s="11" t="s">
        <v>8</v>
      </c>
      <c r="L5" s="11"/>
      <c r="M5" s="11" t="s">
        <v>9</v>
      </c>
      <c r="N5" s="11"/>
      <c r="O5" s="11" t="s">
        <v>10</v>
      </c>
      <c r="P5" s="11"/>
      <c r="Q5" s="11" t="s">
        <v>11</v>
      </c>
      <c r="R5" s="11"/>
      <c r="S5" s="12"/>
      <c r="T5" s="2"/>
    </row>
    <row r="6" customFormat="false" ht="23.25" hidden="false" customHeight="true" outlineLevel="0" collapsed="false">
      <c r="A6" s="13" t="s">
        <v>12</v>
      </c>
      <c r="B6" s="14" t="s">
        <v>13</v>
      </c>
      <c r="C6" s="14" t="s">
        <v>14</v>
      </c>
      <c r="D6" s="15" t="s">
        <v>15</v>
      </c>
      <c r="E6" s="16" t="s">
        <v>16</v>
      </c>
      <c r="F6" s="17" t="s">
        <v>17</v>
      </c>
      <c r="G6" s="16" t="s">
        <v>18</v>
      </c>
      <c r="H6" s="17" t="s">
        <v>19</v>
      </c>
      <c r="I6" s="16" t="s">
        <v>20</v>
      </c>
      <c r="J6" s="17" t="s">
        <v>21</v>
      </c>
      <c r="K6" s="16" t="s">
        <v>22</v>
      </c>
      <c r="L6" s="17" t="s">
        <v>23</v>
      </c>
      <c r="M6" s="16" t="s">
        <v>24</v>
      </c>
      <c r="N6" s="17" t="s">
        <v>25</v>
      </c>
      <c r="O6" s="16" t="s">
        <v>26</v>
      </c>
      <c r="P6" s="17" t="s">
        <v>27</v>
      </c>
      <c r="Q6" s="16" t="s">
        <v>28</v>
      </c>
      <c r="R6" s="17" t="s">
        <v>29</v>
      </c>
      <c r="S6" s="16" t="s">
        <v>30</v>
      </c>
      <c r="T6" s="2"/>
    </row>
    <row r="7" customFormat="false" ht="15" hidden="false" customHeight="true" outlineLevel="0" collapsed="false">
      <c r="A7" s="18" t="s">
        <v>31</v>
      </c>
      <c r="B7" s="19" t="s">
        <v>32</v>
      </c>
      <c r="C7" s="20" t="s">
        <v>33</v>
      </c>
      <c r="D7" s="18" t="s">
        <v>34</v>
      </c>
      <c r="E7" s="21" t="n">
        <f aca="false">5600+1500</f>
        <v>7100</v>
      </c>
      <c r="F7" s="22" t="n">
        <f aca="false">Ana_Beatris!C10+Ana_Beatris!C11</f>
        <v>7100</v>
      </c>
      <c r="G7" s="23" t="n">
        <f aca="false">989.61+951.3+95</f>
        <v>2035.91</v>
      </c>
      <c r="H7" s="24" t="n">
        <f aca="false">Ana_Beatris!E10</f>
        <v>2027.08</v>
      </c>
      <c r="I7" s="23"/>
      <c r="J7" s="25"/>
      <c r="K7" s="23"/>
      <c r="L7" s="25"/>
      <c r="M7" s="26"/>
      <c r="N7" s="25"/>
      <c r="O7" s="26" t="n">
        <f aca="false">410-95</f>
        <v>315</v>
      </c>
      <c r="P7" s="25" t="n">
        <f aca="false">Ana_Beatris!M10</f>
        <v>315</v>
      </c>
      <c r="Q7" s="26"/>
      <c r="R7" s="25"/>
      <c r="S7" s="27" t="n">
        <f aca="false">CONSOLIDADO!$E7+CONSOLIDADO!$G7+CONSOLIDADO!$I7+CONSOLIDADO!$K7+CONSOLIDADO!$M7+CONSOLIDADO!$O7+CONSOLIDADO!$Q7-CONSOLIDADO!$F7-CONSOLIDADO!$H7-CONSOLIDADO!$J7-CONSOLIDADO!$L7-CONSOLIDADO!$N7-CONSOLIDADO!$P7-CONSOLIDADO!$R7</f>
        <v>8.83</v>
      </c>
      <c r="T7" s="28"/>
    </row>
    <row r="8" customFormat="false" ht="15" hidden="false" customHeight="true" outlineLevel="0" collapsed="false">
      <c r="A8" s="18" t="s">
        <v>31</v>
      </c>
      <c r="B8" s="19" t="s">
        <v>35</v>
      </c>
      <c r="C8" s="20" t="s">
        <v>33</v>
      </c>
      <c r="D8" s="18" t="s">
        <v>36</v>
      </c>
      <c r="E8" s="29" t="n">
        <f aca="false">6400+2400</f>
        <v>8800</v>
      </c>
      <c r="F8" s="30" t="n">
        <f aca="false">Ederson!C10+Ederson!C11</f>
        <v>8800</v>
      </c>
      <c r="G8" s="29"/>
      <c r="H8" s="31"/>
      <c r="I8" s="29"/>
      <c r="J8" s="32"/>
      <c r="K8" s="26"/>
      <c r="L8" s="32"/>
      <c r="M8" s="29"/>
      <c r="N8" s="32"/>
      <c r="O8" s="29"/>
      <c r="P8" s="32"/>
      <c r="Q8" s="29"/>
      <c r="R8" s="32"/>
      <c r="S8" s="27" t="n">
        <f aca="false">CONSOLIDADO!$E8+CONSOLIDADO!$G8+CONSOLIDADO!$I8+CONSOLIDADO!$K8+CONSOLIDADO!$M8+CONSOLIDADO!$O8+CONSOLIDADO!$Q8-CONSOLIDADO!$F8-CONSOLIDADO!$H8-CONSOLIDADO!$J8-CONSOLIDADO!$L8-CONSOLIDADO!$N8-CONSOLIDADO!$P8-CONSOLIDADO!$R8</f>
        <v>0</v>
      </c>
    </row>
    <row r="9" customFormat="false" ht="15" hidden="false" customHeight="true" outlineLevel="0" collapsed="false">
      <c r="A9" s="18" t="s">
        <v>31</v>
      </c>
      <c r="B9" s="19" t="s">
        <v>37</v>
      </c>
      <c r="C9" s="33" t="s">
        <v>38</v>
      </c>
      <c r="D9" s="18" t="s">
        <v>39</v>
      </c>
      <c r="E9" s="29" t="n">
        <f aca="false">11600+307-2000-307+590.99-90.99</f>
        <v>10100</v>
      </c>
      <c r="F9" s="30" t="n">
        <f aca="false">Edson!C10+Edson!C12</f>
        <v>10100</v>
      </c>
      <c r="G9" s="29" t="n">
        <f aca="false">309.6+397.99+20.82+950</f>
        <v>1678.41</v>
      </c>
      <c r="H9" s="32" t="n">
        <f aca="false">Edson!E10</f>
        <v>1658.28</v>
      </c>
      <c r="I9" s="34" t="n">
        <f aca="false">1486.8+682.04+50+667.6+859.01-20.82</f>
        <v>3724.63</v>
      </c>
      <c r="J9" s="32" t="n">
        <f aca="false">1205.29+87.94+2111.2</f>
        <v>3404.43</v>
      </c>
      <c r="K9" s="29" t="n">
        <f aca="false">803.6-667.6+459.2</f>
        <v>595.2</v>
      </c>
      <c r="L9" s="32" t="n">
        <f aca="false">148.8+446.4</f>
        <v>595.2</v>
      </c>
      <c r="M9" s="34" t="n">
        <f aca="false">400-400</f>
        <v>0</v>
      </c>
      <c r="N9" s="32"/>
      <c r="O9" s="34" t="n">
        <v>1353</v>
      </c>
      <c r="P9" s="35" t="n">
        <v>1353</v>
      </c>
      <c r="Q9" s="29"/>
      <c r="R9" s="32"/>
      <c r="S9" s="27" t="n">
        <f aca="false">CONSOLIDADO!$E9+CONSOLIDADO!$G9+CONSOLIDADO!$I9+CONSOLIDADO!$K9+CONSOLIDADO!$M9+CONSOLIDADO!$O9+CONSOLIDADO!$Q9-CONSOLIDADO!$F9-CONSOLIDADO!$H9-CONSOLIDADO!$J9-CONSOLIDADO!$L9-CONSOLIDADO!$N9-CONSOLIDADO!$P9-CONSOLIDADO!$R9</f>
        <v>340.33</v>
      </c>
    </row>
    <row r="10" customFormat="false" ht="15" hidden="false" customHeight="true" outlineLevel="0" collapsed="false">
      <c r="A10" s="18" t="s">
        <v>31</v>
      </c>
      <c r="B10" s="19" t="s">
        <v>40</v>
      </c>
      <c r="C10" s="20" t="s">
        <v>33</v>
      </c>
      <c r="D10" s="18" t="s">
        <v>41</v>
      </c>
      <c r="E10" s="29" t="n">
        <f aca="false">3200+1844.1</f>
        <v>5044.1</v>
      </c>
      <c r="F10" s="30" t="n">
        <f aca="false">Eduardo!C10+Eduardo!C11</f>
        <v>5044.1</v>
      </c>
      <c r="G10" s="29" t="n">
        <f aca="false">3800+607</f>
        <v>4407</v>
      </c>
      <c r="H10" s="31" t="n">
        <f aca="false">Eduardo!E10</f>
        <v>4341.24</v>
      </c>
      <c r="I10" s="29"/>
      <c r="J10" s="32"/>
      <c r="K10" s="29"/>
      <c r="L10" s="32"/>
      <c r="M10" s="29"/>
      <c r="N10" s="32"/>
      <c r="O10" s="29"/>
      <c r="P10" s="32"/>
      <c r="Q10" s="29"/>
      <c r="R10" s="32"/>
      <c r="S10" s="27" t="n">
        <f aca="false">CONSOLIDADO!$E10+CONSOLIDADO!$G10+CONSOLIDADO!$I10+CONSOLIDADO!$K10+CONSOLIDADO!$M10+CONSOLIDADO!$O10+CONSOLIDADO!$Q10-CONSOLIDADO!$F10-CONSOLIDADO!$H10-CONSOLIDADO!$J10-CONSOLIDADO!$L10-CONSOLIDADO!$N10-CONSOLIDADO!$P10-CONSOLIDADO!$R10</f>
        <v>65.76</v>
      </c>
    </row>
    <row r="11" customFormat="false" ht="15" hidden="false" customHeight="true" outlineLevel="0" collapsed="false">
      <c r="A11" s="18" t="s">
        <v>31</v>
      </c>
      <c r="B11" s="19" t="s">
        <v>42</v>
      </c>
      <c r="C11" s="20" t="s">
        <v>33</v>
      </c>
      <c r="D11" s="18" t="s">
        <v>43</v>
      </c>
      <c r="E11" s="29" t="n">
        <f aca="false">3200+2400+403.2</f>
        <v>6003.2</v>
      </c>
      <c r="F11" s="30" t="n">
        <f aca="false">Giane!C10+Giane!C11+Giane!C12</f>
        <v>6003.2</v>
      </c>
      <c r="G11" s="29" t="n">
        <v>470</v>
      </c>
      <c r="H11" s="32" t="n">
        <f aca="false">Giane!E10</f>
        <v>468.51</v>
      </c>
      <c r="I11" s="29"/>
      <c r="J11" s="32"/>
      <c r="K11" s="29" t="n">
        <f aca="false">403.2-403.2</f>
        <v>0</v>
      </c>
      <c r="L11" s="32"/>
      <c r="M11" s="29"/>
      <c r="N11" s="32"/>
      <c r="O11" s="29"/>
      <c r="P11" s="32"/>
      <c r="Q11" s="29"/>
      <c r="R11" s="32"/>
      <c r="S11" s="27" t="n">
        <f aca="false">CONSOLIDADO!$E11+CONSOLIDADO!$G11+CONSOLIDADO!$I11+CONSOLIDADO!$K11+CONSOLIDADO!$M11+CONSOLIDADO!$O11+CONSOLIDADO!$Q11-CONSOLIDADO!$F11-CONSOLIDADO!$H11-CONSOLIDADO!$J11-CONSOLIDADO!$L11-CONSOLIDADO!$N11-CONSOLIDADO!$P11-CONSOLIDADO!$R11</f>
        <v>1.49</v>
      </c>
    </row>
    <row r="12" customFormat="false" ht="15" hidden="false" customHeight="true" outlineLevel="0" collapsed="false">
      <c r="A12" s="18" t="s">
        <v>31</v>
      </c>
      <c r="B12" s="19" t="s">
        <v>44</v>
      </c>
      <c r="C12" s="20" t="s">
        <v>33</v>
      </c>
      <c r="D12" s="18" t="s">
        <v>45</v>
      </c>
      <c r="E12" s="29" t="n">
        <f aca="false">5600+2451.33+1048.67</f>
        <v>9100</v>
      </c>
      <c r="F12" s="30" t="n">
        <f aca="false">Josicler!C10+Josicler!C11</f>
        <v>9100</v>
      </c>
      <c r="G12" s="34" t="n">
        <v>211.33</v>
      </c>
      <c r="H12" s="36" t="n">
        <v>210.36</v>
      </c>
      <c r="I12" s="29"/>
      <c r="J12" s="32"/>
      <c r="K12" s="29"/>
      <c r="L12" s="32"/>
      <c r="M12" s="29"/>
      <c r="N12" s="32"/>
      <c r="O12" s="29" t="n">
        <f aca="false">1400-1048.67-211.33</f>
        <v>140</v>
      </c>
      <c r="P12" s="36" t="n">
        <v>140</v>
      </c>
      <c r="Q12" s="29"/>
      <c r="R12" s="32"/>
      <c r="S12" s="27" t="n">
        <f aca="false">CONSOLIDADO!$E12+CONSOLIDADO!$G12+CONSOLIDADO!$I12+CONSOLIDADO!$K12+CONSOLIDADO!$M12+CONSOLIDADO!$O12+CONSOLIDADO!$Q12-CONSOLIDADO!$F12-CONSOLIDADO!$H12-CONSOLIDADO!$J12-CONSOLIDADO!$L12-CONSOLIDADO!$N12-CONSOLIDADO!$P12-CONSOLIDADO!$R12</f>
        <v>0.97</v>
      </c>
    </row>
    <row r="13" customFormat="false" ht="15" hidden="false" customHeight="true" outlineLevel="0" collapsed="false">
      <c r="A13" s="18" t="s">
        <v>31</v>
      </c>
      <c r="B13" s="19" t="s">
        <v>46</v>
      </c>
      <c r="C13" s="20" t="s">
        <v>33</v>
      </c>
      <c r="D13" s="18" t="s">
        <v>47</v>
      </c>
      <c r="E13" s="29" t="n">
        <f aca="false">6400+2400</f>
        <v>8800</v>
      </c>
      <c r="F13" s="30" t="n">
        <f aca="false">Lisiane!C10+Lisiane!C11</f>
        <v>8800</v>
      </c>
      <c r="G13" s="29"/>
      <c r="H13" s="32"/>
      <c r="I13" s="29"/>
      <c r="J13" s="32"/>
      <c r="K13" s="29"/>
      <c r="L13" s="32"/>
      <c r="M13" s="29"/>
      <c r="N13" s="32"/>
      <c r="O13" s="29"/>
      <c r="P13" s="32"/>
      <c r="Q13" s="29"/>
      <c r="R13" s="32"/>
      <c r="S13" s="27" t="n">
        <f aca="false">CONSOLIDADO!$E13+CONSOLIDADO!$G13+CONSOLIDADO!$I13+CONSOLIDADO!$K13+CONSOLIDADO!$M13+CONSOLIDADO!$O13+CONSOLIDADO!$Q13-CONSOLIDADO!$F13-CONSOLIDADO!$H13-CONSOLIDADO!$J13-CONSOLIDADO!$L13-CONSOLIDADO!$N13-CONSOLIDADO!$P13-CONSOLIDADO!$R13</f>
        <v>0</v>
      </c>
    </row>
    <row r="14" customFormat="false" ht="15" hidden="false" customHeight="true" outlineLevel="0" collapsed="false">
      <c r="A14" s="18" t="s">
        <v>31</v>
      </c>
      <c r="B14" s="19" t="s">
        <v>48</v>
      </c>
      <c r="C14" s="20" t="s">
        <v>33</v>
      </c>
      <c r="D14" s="18" t="s">
        <v>49</v>
      </c>
      <c r="E14" s="29" t="n">
        <f aca="false">6400+2400</f>
        <v>8800</v>
      </c>
      <c r="F14" s="30" t="n">
        <f aca="false">Marcelo!C10+Marcelo!C11</f>
        <v>8800</v>
      </c>
      <c r="G14" s="29"/>
      <c r="H14" s="32"/>
      <c r="I14" s="29"/>
      <c r="J14" s="32"/>
      <c r="K14" s="29"/>
      <c r="L14" s="32"/>
      <c r="M14" s="29"/>
      <c r="N14" s="32"/>
      <c r="O14" s="29"/>
      <c r="P14" s="32"/>
      <c r="Q14" s="29"/>
      <c r="R14" s="32"/>
      <c r="S14" s="27" t="n">
        <f aca="false">CONSOLIDADO!$E14+CONSOLIDADO!$G14+CONSOLIDADO!$I14+CONSOLIDADO!$K14+CONSOLIDADO!$M14+CONSOLIDADO!$O14+CONSOLIDADO!$Q14-CONSOLIDADO!$F14-CONSOLIDADO!$H14-CONSOLIDADO!$J14-CONSOLIDADO!$L14-CONSOLIDADO!$N14-CONSOLIDADO!$P14-CONSOLIDADO!$R14</f>
        <v>0</v>
      </c>
    </row>
    <row r="15" customFormat="false" ht="15" hidden="false" customHeight="true" outlineLevel="0" collapsed="false">
      <c r="A15" s="18" t="s">
        <v>31</v>
      </c>
      <c r="B15" s="19" t="s">
        <v>50</v>
      </c>
      <c r="C15" s="20" t="s">
        <v>33</v>
      </c>
      <c r="D15" s="18" t="s">
        <v>51</v>
      </c>
      <c r="E15" s="29" t="n">
        <f aca="false">6400+1500</f>
        <v>7900</v>
      </c>
      <c r="F15" s="30" t="n">
        <f aca="false">Rodolfo!C10+Rodolfo!C11</f>
        <v>7900</v>
      </c>
      <c r="G15" s="29" t="n">
        <v>600</v>
      </c>
      <c r="H15" s="32" t="n">
        <f aca="false">Rodolfo!E10</f>
        <v>598.99</v>
      </c>
      <c r="I15" s="29"/>
      <c r="J15" s="32"/>
      <c r="K15" s="29"/>
      <c r="L15" s="32"/>
      <c r="M15" s="29"/>
      <c r="N15" s="32"/>
      <c r="O15" s="29"/>
      <c r="P15" s="32"/>
      <c r="Q15" s="29"/>
      <c r="R15" s="32"/>
      <c r="S15" s="27" t="n">
        <f aca="false">CONSOLIDADO!$E15+CONSOLIDADO!$G15+CONSOLIDADO!$I15+CONSOLIDADO!$K15+CONSOLIDADO!$M15+CONSOLIDADO!$O15+CONSOLIDADO!$Q15-CONSOLIDADO!$F15-CONSOLIDADO!$H15-CONSOLIDADO!$J15-CONSOLIDADO!$L15-CONSOLIDADO!$N15-CONSOLIDADO!$P15-CONSOLIDADO!$R15</f>
        <v>1.01</v>
      </c>
    </row>
    <row r="16" customFormat="false" ht="15" hidden="false" customHeight="true" outlineLevel="0" collapsed="false">
      <c r="A16" s="18" t="s">
        <v>31</v>
      </c>
      <c r="B16" s="19" t="s">
        <v>52</v>
      </c>
      <c r="C16" s="20" t="s">
        <v>33</v>
      </c>
      <c r="D16" s="18" t="s">
        <v>53</v>
      </c>
      <c r="E16" s="29" t="n">
        <f aca="false">6400</f>
        <v>6400</v>
      </c>
      <c r="F16" s="30" t="n">
        <f aca="false">Siomara!C10</f>
        <v>6400</v>
      </c>
      <c r="G16" s="29" t="n">
        <f aca="false">600+36.96</f>
        <v>636.96</v>
      </c>
      <c r="H16" s="32" t="n">
        <f aca="false">Siomara!E10</f>
        <v>550.51</v>
      </c>
      <c r="I16" s="34" t="n">
        <f aca="false">682.04-682.04</f>
        <v>0</v>
      </c>
      <c r="J16" s="32"/>
      <c r="K16" s="34" t="n">
        <f aca="false">459.2-459.2</f>
        <v>0</v>
      </c>
      <c r="L16" s="32"/>
      <c r="M16" s="29"/>
      <c r="N16" s="32"/>
      <c r="O16" s="34" t="n">
        <f aca="false">1003+459.2+682.04+270.04</f>
        <v>2414.28</v>
      </c>
      <c r="P16" s="36" t="n">
        <v>514.28</v>
      </c>
      <c r="Q16" s="29"/>
      <c r="R16" s="32"/>
      <c r="S16" s="27" t="n">
        <f aca="false">CONSOLIDADO!$E16+CONSOLIDADO!$G16+CONSOLIDADO!$I16+CONSOLIDADO!$K16+CONSOLIDADO!$M16+CONSOLIDADO!$O16+CONSOLIDADO!$Q16-CONSOLIDADO!$F16-CONSOLIDADO!$H16-CONSOLIDADO!$J16-CONSOLIDADO!$L16-CONSOLIDADO!$N16-CONSOLIDADO!$P16-CONSOLIDADO!$R16</f>
        <v>1986.45</v>
      </c>
    </row>
    <row r="17" customFormat="false" ht="15" hidden="false" customHeight="true" outlineLevel="0" collapsed="false">
      <c r="A17" s="18" t="s">
        <v>31</v>
      </c>
      <c r="B17" s="19" t="s">
        <v>54</v>
      </c>
      <c r="C17" s="20" t="s">
        <v>33</v>
      </c>
      <c r="D17" s="18" t="s">
        <v>55</v>
      </c>
      <c r="E17" s="29" t="n">
        <f aca="false">6400+2000</f>
        <v>8400</v>
      </c>
      <c r="F17" s="30" t="n">
        <f aca="false">Viviane!C10+Viviane!C11</f>
        <v>8400</v>
      </c>
      <c r="G17" s="29" t="n">
        <f aca="false">600+451.33</f>
        <v>1051.33</v>
      </c>
      <c r="H17" s="36" t="n">
        <f aca="false">Viviane!E10+Viviane!E11</f>
        <v>986.55</v>
      </c>
      <c r="I17" s="29"/>
      <c r="J17" s="32"/>
      <c r="K17" s="29"/>
      <c r="L17" s="32"/>
      <c r="M17" s="29"/>
      <c r="N17" s="32"/>
      <c r="O17" s="29"/>
      <c r="P17" s="32"/>
      <c r="Q17" s="29"/>
      <c r="R17" s="32"/>
      <c r="S17" s="27" t="n">
        <f aca="false">CONSOLIDADO!$E17+CONSOLIDADO!$G17+CONSOLIDADO!$I17+CONSOLIDADO!$K17+CONSOLIDADO!$M17+CONSOLIDADO!$O17+CONSOLIDADO!$Q17-CONSOLIDADO!$F17-CONSOLIDADO!$H17-CONSOLIDADO!$J17-CONSOLIDADO!$L17-CONSOLIDADO!$N17-CONSOLIDADO!$P17-CONSOLIDADO!$R17</f>
        <v>64.78</v>
      </c>
    </row>
    <row r="18" customFormat="false" ht="15" hidden="false" customHeight="true" outlineLevel="0" collapsed="false">
      <c r="A18" s="18" t="s">
        <v>56</v>
      </c>
      <c r="B18" s="19" t="s">
        <v>57</v>
      </c>
      <c r="C18" s="20" t="s">
        <v>33</v>
      </c>
      <c r="D18" s="18" t="s">
        <v>58</v>
      </c>
      <c r="E18" s="37" t="n">
        <f aca="false">5600+307</f>
        <v>5907</v>
      </c>
      <c r="F18" s="30" t="n">
        <f aca="false">Hugo!C10+Hugo!C11</f>
        <v>5907</v>
      </c>
      <c r="G18" s="34" t="n">
        <v>600</v>
      </c>
      <c r="H18" s="32" t="n">
        <f aca="false">Hugo!E10</f>
        <v>643</v>
      </c>
      <c r="I18" s="34" t="n">
        <f aca="false">682+185.35+250</f>
        <v>1117.35</v>
      </c>
      <c r="J18" s="32" t="n">
        <f aca="false">Hugo!G10</f>
        <v>1205.29</v>
      </c>
      <c r="K18" s="34" t="n">
        <f aca="false">459.2-185.35</f>
        <v>273.85</v>
      </c>
      <c r="L18" s="32" t="n">
        <f aca="false">Hugo!I10</f>
        <v>273.85</v>
      </c>
      <c r="M18" s="29"/>
      <c r="N18" s="32"/>
      <c r="O18" s="34" t="n">
        <f aca="false">1003-250</f>
        <v>753</v>
      </c>
      <c r="P18" s="36" t="n">
        <v>753</v>
      </c>
      <c r="Q18" s="29"/>
      <c r="R18" s="32"/>
      <c r="S18" s="27" t="n">
        <f aca="false">CONSOLIDADO!$E18+CONSOLIDADO!$G18+CONSOLIDADO!$I18+CONSOLIDADO!$K18+CONSOLIDADO!$M18+CONSOLIDADO!$O18+CONSOLIDADO!$Q18-CONSOLIDADO!$F18-CONSOLIDADO!$H18-CONSOLIDADO!$J18-CONSOLIDADO!$L18-CONSOLIDADO!$N18-CONSOLIDADO!$P18-CONSOLIDADO!$R18</f>
        <v>-130.94</v>
      </c>
    </row>
    <row r="19" customFormat="false" ht="15" hidden="false" customHeight="true" outlineLevel="0" collapsed="false">
      <c r="A19" s="18" t="s">
        <v>56</v>
      </c>
      <c r="B19" s="19" t="s">
        <v>59</v>
      </c>
      <c r="C19" s="20" t="s">
        <v>33</v>
      </c>
      <c r="D19" s="18" t="s">
        <v>60</v>
      </c>
      <c r="E19" s="37" t="n">
        <v>5600</v>
      </c>
      <c r="F19" s="30" t="n">
        <f aca="false">Ísis!C10</f>
        <v>5600</v>
      </c>
      <c r="G19" s="38" t="n">
        <f aca="false">99.65+407</f>
        <v>506.65</v>
      </c>
      <c r="H19" s="39" t="n">
        <f aca="false">98.81+406.76</f>
        <v>505.57</v>
      </c>
      <c r="I19" s="29"/>
      <c r="J19" s="32"/>
      <c r="K19" s="29"/>
      <c r="L19" s="32"/>
      <c r="M19" s="29"/>
      <c r="N19" s="32"/>
      <c r="O19" s="34" t="n">
        <f aca="false">2434.65-99.65-407</f>
        <v>1928</v>
      </c>
      <c r="P19" s="32" t="n">
        <f aca="false">1385+543</f>
        <v>1928</v>
      </c>
      <c r="Q19" s="29"/>
      <c r="R19" s="32"/>
      <c r="S19" s="27" t="n">
        <f aca="false">CONSOLIDADO!$E19+CONSOLIDADO!$G19+CONSOLIDADO!$I19+CONSOLIDADO!$K19+CONSOLIDADO!$M19+CONSOLIDADO!$O19+CONSOLIDADO!$Q19-CONSOLIDADO!$F19-CONSOLIDADO!$H19-CONSOLIDADO!$J19-CONSOLIDADO!$L19-CONSOLIDADO!$N19-CONSOLIDADO!$P19-CONSOLIDADO!$R19</f>
        <v>1.08</v>
      </c>
    </row>
    <row r="20" customFormat="false" ht="15" hidden="false" customHeight="true" outlineLevel="0" collapsed="false">
      <c r="A20" s="18" t="s">
        <v>56</v>
      </c>
      <c r="B20" s="19" t="s">
        <v>61</v>
      </c>
      <c r="C20" s="20" t="s">
        <v>33</v>
      </c>
      <c r="D20" s="18" t="s">
        <v>62</v>
      </c>
      <c r="E20" s="37" t="n">
        <f aca="false">5600+2400+1054.01</f>
        <v>9054.01</v>
      </c>
      <c r="F20" s="30" t="n">
        <f aca="false">Macklini!C10+Macklini!C11+Macklini!C12</f>
        <v>9054</v>
      </c>
      <c r="G20" s="34" t="n">
        <f aca="false">1400+58.66-1054.01</f>
        <v>404.65</v>
      </c>
      <c r="H20" s="32" t="n">
        <f aca="false">Macklini!E10</f>
        <v>404.65</v>
      </c>
      <c r="I20" s="29"/>
      <c r="J20" s="32"/>
      <c r="K20" s="29"/>
      <c r="L20" s="32"/>
      <c r="M20" s="29"/>
      <c r="N20" s="32"/>
      <c r="O20" s="29"/>
      <c r="P20" s="32"/>
      <c r="Q20" s="29"/>
      <c r="R20" s="32"/>
      <c r="S20" s="27" t="n">
        <f aca="false">CONSOLIDADO!$E20+CONSOLIDADO!$G20+CONSOLIDADO!$I20+CONSOLIDADO!$K20+CONSOLIDADO!$M20+CONSOLIDADO!$O20+CONSOLIDADO!$Q20-CONSOLIDADO!$F20-CONSOLIDADO!$H20-CONSOLIDADO!$J20-CONSOLIDADO!$L20-CONSOLIDADO!$N20-CONSOLIDADO!$P20-CONSOLIDADO!$R20</f>
        <v>0.01</v>
      </c>
    </row>
    <row r="21" customFormat="false" ht="15" hidden="false" customHeight="true" outlineLevel="0" collapsed="false">
      <c r="A21" s="18" t="s">
        <v>56</v>
      </c>
      <c r="B21" s="19" t="s">
        <v>63</v>
      </c>
      <c r="C21" s="33" t="s">
        <v>64</v>
      </c>
      <c r="D21" s="18" t="s">
        <v>65</v>
      </c>
      <c r="E21" s="37" t="n">
        <f aca="false">1200+1200</f>
        <v>2400</v>
      </c>
      <c r="F21" s="30" t="n">
        <f aca="false">Natanael!C10+Natanael!C11</f>
        <v>2400</v>
      </c>
      <c r="G21" s="34" t="n">
        <f aca="false">1000-94</f>
        <v>906</v>
      </c>
      <c r="H21" s="36" t="n">
        <v>891.46</v>
      </c>
      <c r="I21" s="29"/>
      <c r="J21" s="32"/>
      <c r="K21" s="29"/>
      <c r="L21" s="32"/>
      <c r="M21" s="29"/>
      <c r="N21" s="32"/>
      <c r="O21" s="34" t="n">
        <f aca="false">800+1250+94</f>
        <v>2144</v>
      </c>
      <c r="P21" s="32" t="n">
        <f aca="false">Natanael!M10</f>
        <v>2144</v>
      </c>
      <c r="Q21" s="29"/>
      <c r="R21" s="32"/>
      <c r="S21" s="27" t="n">
        <f aca="false">CONSOLIDADO!$E21+CONSOLIDADO!$G21+CONSOLIDADO!$I21+CONSOLIDADO!$K21+CONSOLIDADO!$M21+CONSOLIDADO!$O21+CONSOLIDADO!$Q21-CONSOLIDADO!$F21-CONSOLIDADO!$H21-CONSOLIDADO!$J21-CONSOLIDADO!$L21-CONSOLIDADO!$N21-CONSOLIDADO!$P21-CONSOLIDADO!$R21</f>
        <v>14.54</v>
      </c>
    </row>
    <row r="22" customFormat="false" ht="15" hidden="false" customHeight="true" outlineLevel="0" collapsed="false">
      <c r="A22" s="18" t="s">
        <v>56</v>
      </c>
      <c r="B22" s="19" t="s">
        <v>66</v>
      </c>
      <c r="C22" s="20" t="s">
        <v>33</v>
      </c>
      <c r="D22" s="18" t="s">
        <v>67</v>
      </c>
      <c r="E22" s="40" t="n">
        <f aca="false">6800+2500</f>
        <v>9300</v>
      </c>
      <c r="F22" s="41" t="n">
        <f aca="false">William!C10+William!C11+William!C12</f>
        <v>9300</v>
      </c>
      <c r="G22" s="34" t="n">
        <f aca="false">200-200</f>
        <v>0</v>
      </c>
      <c r="H22" s="32"/>
      <c r="I22" s="29"/>
      <c r="J22" s="32"/>
      <c r="K22" s="29"/>
      <c r="L22" s="32"/>
      <c r="M22" s="29"/>
      <c r="N22" s="36"/>
      <c r="O22" s="34" t="n">
        <v>200</v>
      </c>
      <c r="P22" s="36" t="n">
        <v>199.6</v>
      </c>
      <c r="Q22" s="29"/>
      <c r="R22" s="32"/>
      <c r="S22" s="27" t="n">
        <f aca="false">CONSOLIDADO!$E22+CONSOLIDADO!$G22+CONSOLIDADO!$I22+CONSOLIDADO!$K22+CONSOLIDADO!$M22+CONSOLIDADO!$O22+CONSOLIDADO!$Q22-CONSOLIDADO!$F22-CONSOLIDADO!$H22-CONSOLIDADO!$J22-CONSOLIDADO!$L22-CONSOLIDADO!$N22-CONSOLIDADO!$P22-CONSOLIDADO!$R22</f>
        <v>0.4</v>
      </c>
    </row>
    <row r="23" customFormat="false" ht="15" hidden="false" customHeight="true" outlineLevel="0" collapsed="false">
      <c r="A23" s="42"/>
      <c r="B23" s="43"/>
      <c r="C23" s="43"/>
      <c r="D23" s="44" t="s">
        <v>68</v>
      </c>
      <c r="E23" s="45" t="n">
        <f aca="false">SUM(E7:E22)</f>
        <v>118708.31</v>
      </c>
      <c r="F23" s="46" t="n">
        <f aca="false">SUM(F7:F22)</f>
        <v>118708.3</v>
      </c>
      <c r="G23" s="47" t="n">
        <f aca="false">SUM(G7:G22)</f>
        <v>13508.24</v>
      </c>
      <c r="H23" s="47" t="n">
        <f aca="false">SUM(H7:H22)</f>
        <v>13286.2</v>
      </c>
      <c r="I23" s="48" t="n">
        <f aca="false">SUM(I7:I22)</f>
        <v>4841.98</v>
      </c>
      <c r="J23" s="48" t="n">
        <f aca="false">SUM(J7:J22)</f>
        <v>4609.72</v>
      </c>
      <c r="K23" s="48" t="n">
        <f aca="false">SUM(K7:K22)</f>
        <v>869.05</v>
      </c>
      <c r="L23" s="48" t="n">
        <f aca="false">SUM(L7:L22)</f>
        <v>869.05</v>
      </c>
      <c r="M23" s="48" t="n">
        <f aca="false">SUM(M7:M22)</f>
        <v>0</v>
      </c>
      <c r="N23" s="48" t="n">
        <f aca="false">SUM(N7:N22)</f>
        <v>0</v>
      </c>
      <c r="O23" s="48" t="n">
        <f aca="false">SUM(O7:O22)</f>
        <v>9247.28</v>
      </c>
      <c r="P23" s="48" t="n">
        <f aca="false">SUM(P7:P22)</f>
        <v>7346.88</v>
      </c>
      <c r="Q23" s="48" t="n">
        <f aca="false">SUM(Q7:Q22)</f>
        <v>0</v>
      </c>
      <c r="R23" s="48" t="n">
        <f aca="false">SUM(R7:R22)</f>
        <v>0</v>
      </c>
      <c r="S23" s="48" t="n">
        <f aca="false">E23+G23+I23+K23+M23+O23+Q23</f>
        <v>147174.86</v>
      </c>
    </row>
    <row r="24" customFormat="false" ht="15" hidden="false" customHeight="true" outlineLevel="0" collapsed="false">
      <c r="A24" s="49"/>
      <c r="B24" s="50"/>
      <c r="C24" s="51"/>
      <c r="D24" s="52" t="s">
        <v>69</v>
      </c>
      <c r="E24" s="53"/>
      <c r="F24" s="54" t="n">
        <f aca="false">E23-F23</f>
        <v>0.009999999995</v>
      </c>
      <c r="G24" s="53"/>
      <c r="H24" s="54" t="n">
        <f aca="false">G23-H23</f>
        <v>222.04</v>
      </c>
      <c r="I24" s="53"/>
      <c r="J24" s="54" t="n">
        <f aca="false">I23-J23</f>
        <v>232.26</v>
      </c>
      <c r="K24" s="53"/>
      <c r="L24" s="54" t="n">
        <f aca="false">K23-L23</f>
        <v>0</v>
      </c>
      <c r="M24" s="54"/>
      <c r="N24" s="54" t="n">
        <f aca="false">M23-N23</f>
        <v>0</v>
      </c>
      <c r="O24" s="53"/>
      <c r="P24" s="54" t="n">
        <f aca="false">O23-P23</f>
        <v>1900.4</v>
      </c>
      <c r="Q24" s="53"/>
      <c r="R24" s="54" t="n">
        <f aca="false">Q23-R23</f>
        <v>0</v>
      </c>
      <c r="S24" s="54"/>
      <c r="T24" s="55"/>
      <c r="U24" s="55"/>
      <c r="V24" s="55"/>
      <c r="W24" s="55"/>
      <c r="X24" s="55"/>
      <c r="Y24" s="55"/>
      <c r="Z24" s="55"/>
    </row>
    <row r="25" customFormat="false" ht="15" hidden="false" customHeight="true" outlineLevel="0" collapsed="false">
      <c r="A25" s="56"/>
      <c r="B25" s="57"/>
      <c r="C25" s="58"/>
      <c r="D25" s="58"/>
      <c r="E25" s="59"/>
      <c r="F25" s="60"/>
      <c r="G25" s="59"/>
      <c r="H25" s="61" t="n">
        <f aca="false">H24+J24+P24</f>
        <v>2354.7</v>
      </c>
      <c r="I25" s="62" t="n">
        <f aca="false">320.2+1431.03+2702.64+100</f>
        <v>4553.87</v>
      </c>
      <c r="J25" s="61" t="n">
        <f aca="false">H25-I25</f>
        <v>-2199.17</v>
      </c>
      <c r="K25" s="59"/>
      <c r="L25" s="60"/>
      <c r="M25" s="60"/>
      <c r="N25" s="60"/>
      <c r="O25" s="59"/>
      <c r="P25" s="60"/>
      <c r="Q25" s="59"/>
      <c r="R25" s="60"/>
      <c r="S25" s="60"/>
    </row>
    <row r="26" customFormat="false" ht="15" hidden="false" customHeight="true" outlineLevel="0" collapsed="false">
      <c r="A26" s="63"/>
      <c r="B26" s="64" t="s">
        <v>70</v>
      </c>
      <c r="C26" s="65"/>
      <c r="D26" s="65"/>
      <c r="E26" s="66" t="n">
        <v>67600</v>
      </c>
      <c r="F26" s="67"/>
      <c r="G26" s="66" t="n">
        <v>7369.21</v>
      </c>
      <c r="H26" s="67"/>
      <c r="I26" s="66" t="n">
        <v>1486.8</v>
      </c>
      <c r="J26" s="67"/>
      <c r="K26" s="66" t="n">
        <v>1206.8</v>
      </c>
      <c r="L26" s="67"/>
      <c r="M26" s="67" t="n">
        <f aca="false">SUM(M7:M17)</f>
        <v>0</v>
      </c>
      <c r="N26" s="67"/>
      <c r="O26" s="66" t="n">
        <v>2210</v>
      </c>
      <c r="P26" s="67"/>
      <c r="Q26" s="66" t="n">
        <v>0</v>
      </c>
      <c r="R26" s="67"/>
      <c r="S26" s="67" t="n">
        <f aca="false">SUM(E26:Q26)</f>
        <v>79872.81</v>
      </c>
    </row>
    <row r="27" customFormat="false" ht="14.25" hidden="false" customHeight="true" outlineLevel="0" collapsed="false">
      <c r="A27" s="4"/>
      <c r="B27" s="68" t="s">
        <v>71</v>
      </c>
      <c r="E27" s="69" t="n">
        <v>24800</v>
      </c>
      <c r="F27" s="70"/>
      <c r="G27" s="69" t="n">
        <v>3200</v>
      </c>
      <c r="H27" s="70"/>
      <c r="I27" s="69" t="n">
        <v>0</v>
      </c>
      <c r="J27" s="70"/>
      <c r="K27" s="69" t="n">
        <v>0</v>
      </c>
      <c r="L27" s="70"/>
      <c r="M27" s="69" t="n">
        <v>0</v>
      </c>
      <c r="N27" s="70"/>
      <c r="O27" s="69" t="n">
        <v>800</v>
      </c>
      <c r="P27" s="70"/>
      <c r="Q27" s="69" t="n">
        <v>0</v>
      </c>
      <c r="S27" s="71" t="n">
        <f aca="false">SUM(E27:Q27)</f>
        <v>28800</v>
      </c>
    </row>
    <row r="28" customFormat="false" ht="14.25" hidden="false" customHeight="true" outlineLevel="0" collapsed="false">
      <c r="A28" s="72"/>
      <c r="B28" s="73" t="s">
        <v>72</v>
      </c>
      <c r="C28" s="74"/>
      <c r="D28" s="74"/>
      <c r="E28" s="75" t="n">
        <v>25916.43</v>
      </c>
      <c r="F28" s="76"/>
      <c r="G28" s="75" t="n">
        <v>2068.29</v>
      </c>
      <c r="H28" s="76"/>
      <c r="I28" s="75" t="n">
        <v>2046.12</v>
      </c>
      <c r="J28" s="76"/>
      <c r="K28" s="75" t="n">
        <v>1377.6</v>
      </c>
      <c r="L28" s="75"/>
      <c r="M28" s="75" t="n">
        <v>0</v>
      </c>
      <c r="N28" s="75"/>
      <c r="O28" s="75" t="n">
        <v>6693.65</v>
      </c>
      <c r="P28" s="77"/>
      <c r="Q28" s="75" t="n">
        <v>0</v>
      </c>
      <c r="R28" s="74"/>
      <c r="S28" s="78" t="n">
        <f aca="false">SUM(E28:Q28)</f>
        <v>38102.09</v>
      </c>
    </row>
    <row r="29" customFormat="false" ht="14.25" hidden="false" customHeight="true" outlineLevel="0" collapsed="false">
      <c r="A29" s="4"/>
      <c r="B29" s="79"/>
      <c r="F29" s="80"/>
      <c r="H29" s="81"/>
      <c r="J29" s="80"/>
      <c r="K29" s="82"/>
      <c r="L29" s="82"/>
      <c r="M29" s="80"/>
      <c r="N29" s="82"/>
      <c r="O29" s="83"/>
      <c r="P29" s="84"/>
      <c r="Q29" s="80"/>
      <c r="R29" s="80" t="s">
        <v>73</v>
      </c>
      <c r="S29" s="85" t="n">
        <f aca="false">SUM(S26:S28)</f>
        <v>146774.9</v>
      </c>
    </row>
    <row r="30" customFormat="false" ht="14.25" hidden="false" customHeight="true" outlineLevel="0" collapsed="false">
      <c r="A30" s="4"/>
      <c r="B30" s="79"/>
      <c r="F30" s="80" t="s">
        <v>74</v>
      </c>
      <c r="H30" s="81" t="n">
        <v>80272.81</v>
      </c>
      <c r="J30" s="80"/>
      <c r="K30" s="82"/>
      <c r="L30" s="82"/>
      <c r="M30" s="80"/>
      <c r="N30" s="82"/>
      <c r="O30" s="83"/>
      <c r="P30" s="84"/>
      <c r="Q30" s="80"/>
    </row>
    <row r="31" customFormat="false" ht="14.25" hidden="false" customHeight="true" outlineLevel="0" collapsed="false">
      <c r="A31" s="82" t="n">
        <v>1</v>
      </c>
      <c r="B31" s="86" t="s">
        <v>75</v>
      </c>
      <c r="C31" s="87" t="n">
        <v>148294.11</v>
      </c>
      <c r="F31" s="80" t="s">
        <v>76</v>
      </c>
      <c r="H31" s="81" t="n">
        <v>68021.3</v>
      </c>
      <c r="J31" s="80"/>
      <c r="K31" s="82"/>
      <c r="L31" s="82"/>
      <c r="N31" s="82"/>
      <c r="O31" s="83"/>
      <c r="P31" s="83"/>
      <c r="Q31" s="80"/>
    </row>
    <row r="32" customFormat="false" ht="14.25" hidden="false" customHeight="true" outlineLevel="0" collapsed="false">
      <c r="A32" s="82" t="n">
        <v>2</v>
      </c>
      <c r="B32" s="86" t="s">
        <v>77</v>
      </c>
      <c r="C32" s="87" t="n">
        <v>147174.86</v>
      </c>
      <c r="F32" s="80" t="s">
        <v>78</v>
      </c>
      <c r="H32" s="81" t="n">
        <v>28800</v>
      </c>
      <c r="J32" s="80"/>
      <c r="K32" s="82"/>
      <c r="L32" s="82"/>
      <c r="M32" s="80"/>
      <c r="N32" s="82"/>
      <c r="O32" s="83"/>
      <c r="P32" s="83"/>
    </row>
    <row r="33" customFormat="false" ht="14.25" hidden="false" customHeight="true" outlineLevel="0" collapsed="false">
      <c r="A33" s="82" t="n">
        <v>3</v>
      </c>
      <c r="B33" s="86" t="s">
        <v>79</v>
      </c>
      <c r="C33" s="87" t="n">
        <f aca="false">F24+H24+J24+P24</f>
        <v>2354.70999999999</v>
      </c>
      <c r="D33" s="88"/>
      <c r="F33" s="80" t="s">
        <v>80</v>
      </c>
      <c r="H33" s="89" t="n">
        <f aca="false">H30+H32</f>
        <v>109072.81</v>
      </c>
      <c r="P33" s="90"/>
    </row>
    <row r="34" customFormat="false" ht="14.25" hidden="false" customHeight="true" outlineLevel="0" collapsed="false">
      <c r="A34" s="82" t="n">
        <v>4</v>
      </c>
      <c r="B34" s="86" t="s">
        <v>81</v>
      </c>
      <c r="C34" s="91" t="n">
        <f aca="false">C31-C32+C33</f>
        <v>3473.95999999999</v>
      </c>
      <c r="F34" s="80" t="s">
        <v>82</v>
      </c>
      <c r="H34" s="81" t="n">
        <v>39221.3</v>
      </c>
      <c r="J34" s="80" t="s">
        <v>83</v>
      </c>
    </row>
    <row r="35" customFormat="false" ht="14.25" hidden="false" customHeight="true" outlineLevel="0" collapsed="false">
      <c r="A35" s="4"/>
      <c r="F35" s="80" t="s">
        <v>84</v>
      </c>
      <c r="H35" s="92" t="n">
        <v>38102.05</v>
      </c>
      <c r="J35" s="71" t="n">
        <f aca="false">H34/16</f>
        <v>2451.33125</v>
      </c>
      <c r="K35" s="80"/>
      <c r="P35" s="90"/>
    </row>
    <row r="36" customFormat="false" ht="14.25" hidden="false" customHeight="true" outlineLevel="0" collapsed="false">
      <c r="A36" s="4"/>
      <c r="B36" s="88" t="s">
        <v>85</v>
      </c>
      <c r="C36" s="67"/>
      <c r="F36" s="80" t="s">
        <v>86</v>
      </c>
      <c r="H36" s="92" t="n">
        <f aca="false">39221.3-38102.05</f>
        <v>1119.25</v>
      </c>
    </row>
    <row r="37" customFormat="false" ht="14.25" hidden="false" customHeight="true" outlineLevel="0" collapsed="false">
      <c r="A37" s="4"/>
      <c r="F37" s="0" t="s">
        <v>87</v>
      </c>
      <c r="H37" s="93" t="n">
        <f aca="false">F24+H24+J24+P24</f>
        <v>2354.70999999999</v>
      </c>
      <c r="J37" s="80"/>
      <c r="K37" s="80"/>
    </row>
    <row r="38" customFormat="false" ht="14.25" hidden="false" customHeight="true" outlineLevel="0" collapsed="false">
      <c r="A38" s="4"/>
      <c r="K38" s="80"/>
    </row>
    <row r="39" customFormat="false" ht="14.25" hidden="false" customHeight="true" outlineLevel="0" collapsed="false">
      <c r="A39" s="4"/>
      <c r="K39" s="80"/>
    </row>
    <row r="40" customFormat="false" ht="14.25" hidden="false" customHeight="true" outlineLevel="0" collapsed="false">
      <c r="A40" s="4"/>
      <c r="K40" s="80"/>
    </row>
    <row r="41" customFormat="false" ht="14.25" hidden="false" customHeight="true" outlineLevel="0" collapsed="false">
      <c r="A41" s="4"/>
    </row>
    <row r="42" customFormat="false" ht="14.25" hidden="false" customHeight="true" outlineLevel="0" collapsed="false">
      <c r="A42" s="4"/>
    </row>
    <row r="43" customFormat="false" ht="14.25" hidden="false" customHeight="true" outlineLevel="0" collapsed="false">
      <c r="A43" s="4"/>
    </row>
    <row r="44" customFormat="false" ht="14.25" hidden="false" customHeight="true" outlineLevel="0" collapsed="false">
      <c r="A44" s="4"/>
    </row>
    <row r="45" customFormat="false" ht="14.25" hidden="false" customHeight="true" outlineLevel="0" collapsed="false">
      <c r="A45" s="4"/>
    </row>
    <row r="46" customFormat="false" ht="14.25" hidden="false" customHeight="true" outlineLevel="0" collapsed="false">
      <c r="A46" s="4"/>
    </row>
    <row r="47" customFormat="false" ht="14.25" hidden="false" customHeight="true" outlineLevel="0" collapsed="false">
      <c r="A47" s="4"/>
    </row>
    <row r="48" customFormat="false" ht="14.25" hidden="false" customHeight="true" outlineLevel="0" collapsed="false">
      <c r="A48" s="4"/>
    </row>
    <row r="49" customFormat="false" ht="14.25" hidden="false" customHeight="true" outlineLevel="0" collapsed="false">
      <c r="A49" s="4"/>
    </row>
    <row r="50" customFormat="false" ht="14.25" hidden="false" customHeight="true" outlineLevel="0" collapsed="false">
      <c r="A50" s="4"/>
    </row>
    <row r="51" customFormat="false" ht="14.25" hidden="false" customHeight="true" outlineLevel="0" collapsed="false">
      <c r="A51" s="4"/>
    </row>
    <row r="52" customFormat="false" ht="14.25" hidden="false" customHeight="true" outlineLevel="0" collapsed="false">
      <c r="A52" s="4"/>
    </row>
    <row r="53" customFormat="false" ht="14.25" hidden="false" customHeight="true" outlineLevel="0" collapsed="false">
      <c r="A53" s="4"/>
    </row>
    <row r="54" customFormat="false" ht="14.25" hidden="false" customHeight="true" outlineLevel="0" collapsed="false">
      <c r="A54" s="4"/>
    </row>
    <row r="55" customFormat="false" ht="14.25" hidden="false" customHeight="true" outlineLevel="0" collapsed="false">
      <c r="A55" s="4"/>
    </row>
    <row r="56" customFormat="false" ht="14.25" hidden="false" customHeight="true" outlineLevel="0" collapsed="false">
      <c r="A56" s="4"/>
    </row>
    <row r="57" customFormat="false" ht="14.25" hidden="false" customHeight="true" outlineLevel="0" collapsed="false">
      <c r="A57" s="4"/>
    </row>
    <row r="58" customFormat="false" ht="14.25" hidden="false" customHeight="true" outlineLevel="0" collapsed="false">
      <c r="A58" s="4"/>
    </row>
    <row r="59" customFormat="false" ht="14.25" hidden="false" customHeight="true" outlineLevel="0" collapsed="false">
      <c r="A59" s="4"/>
    </row>
    <row r="60" customFormat="false" ht="14.25" hidden="false" customHeight="true" outlineLevel="0" collapsed="false">
      <c r="A60" s="4"/>
    </row>
    <row r="61" customFormat="false" ht="14.25" hidden="false" customHeight="true" outlineLevel="0" collapsed="false">
      <c r="A61" s="4"/>
    </row>
    <row r="62" customFormat="false" ht="14.25" hidden="false" customHeight="true" outlineLevel="0" collapsed="false">
      <c r="A62" s="4"/>
    </row>
    <row r="63" customFormat="false" ht="14.25" hidden="false" customHeight="true" outlineLevel="0" collapsed="false">
      <c r="A63" s="4"/>
    </row>
    <row r="64" customFormat="false" ht="14.25" hidden="false" customHeight="true" outlineLevel="0" collapsed="false">
      <c r="A64" s="4"/>
    </row>
    <row r="65" customFormat="false" ht="14.25" hidden="false" customHeight="true" outlineLevel="0" collapsed="false">
      <c r="A65" s="4"/>
    </row>
    <row r="66" customFormat="false" ht="14.25" hidden="false" customHeight="true" outlineLevel="0" collapsed="false">
      <c r="A66" s="4"/>
    </row>
    <row r="67" customFormat="false" ht="14.25" hidden="false" customHeight="true" outlineLevel="0" collapsed="false">
      <c r="A67" s="4"/>
    </row>
    <row r="68" customFormat="false" ht="14.25" hidden="false" customHeight="true" outlineLevel="0" collapsed="false">
      <c r="A68" s="4"/>
    </row>
    <row r="69" customFormat="false" ht="14.25" hidden="false" customHeight="true" outlineLevel="0" collapsed="false">
      <c r="A69" s="4"/>
    </row>
    <row r="70" customFormat="false" ht="14.25" hidden="false" customHeight="true" outlineLevel="0" collapsed="false">
      <c r="A70" s="4"/>
    </row>
    <row r="71" customFormat="false" ht="14.25" hidden="false" customHeight="true" outlineLevel="0" collapsed="false">
      <c r="A71" s="4"/>
    </row>
    <row r="72" customFormat="false" ht="14.25" hidden="false" customHeight="true" outlineLevel="0" collapsed="false">
      <c r="A72" s="4"/>
    </row>
    <row r="73" customFormat="false" ht="14.25" hidden="false" customHeight="true" outlineLevel="0" collapsed="false">
      <c r="A73" s="4"/>
    </row>
    <row r="74" customFormat="false" ht="14.25" hidden="false" customHeight="true" outlineLevel="0" collapsed="false">
      <c r="A74" s="4"/>
    </row>
    <row r="75" customFormat="false" ht="14.25" hidden="false" customHeight="true" outlineLevel="0" collapsed="false">
      <c r="A75" s="4"/>
    </row>
    <row r="76" customFormat="false" ht="14.25" hidden="false" customHeight="true" outlineLevel="0" collapsed="false">
      <c r="A76" s="4"/>
    </row>
    <row r="77" customFormat="false" ht="14.25" hidden="false" customHeight="true" outlineLevel="0" collapsed="false">
      <c r="A77" s="4"/>
    </row>
    <row r="78" customFormat="false" ht="14.25" hidden="false" customHeight="true" outlineLevel="0" collapsed="false">
      <c r="A78" s="4"/>
    </row>
    <row r="79" customFormat="false" ht="14.25" hidden="false" customHeight="true" outlineLevel="0" collapsed="false">
      <c r="A79" s="4"/>
    </row>
    <row r="80" customFormat="false" ht="14.25" hidden="false" customHeight="true" outlineLevel="0" collapsed="false">
      <c r="A80" s="4"/>
    </row>
    <row r="81" customFormat="false" ht="14.25" hidden="false" customHeight="true" outlineLevel="0" collapsed="false">
      <c r="A81" s="4"/>
    </row>
    <row r="82" customFormat="false" ht="14.25" hidden="false" customHeight="true" outlineLevel="0" collapsed="false">
      <c r="A82" s="4"/>
    </row>
    <row r="83" customFormat="false" ht="14.25" hidden="false" customHeight="true" outlineLevel="0" collapsed="false">
      <c r="A83" s="4"/>
    </row>
    <row r="84" customFormat="false" ht="14.25" hidden="false" customHeight="true" outlineLevel="0" collapsed="false">
      <c r="A84" s="4"/>
    </row>
    <row r="85" customFormat="false" ht="14.25" hidden="false" customHeight="true" outlineLevel="0" collapsed="false">
      <c r="A85" s="4"/>
    </row>
    <row r="86" customFormat="false" ht="14.25" hidden="false" customHeight="true" outlineLevel="0" collapsed="false">
      <c r="A86" s="4"/>
    </row>
    <row r="87" customFormat="false" ht="14.25" hidden="false" customHeight="true" outlineLevel="0" collapsed="false">
      <c r="A87" s="4"/>
    </row>
    <row r="88" customFormat="false" ht="14.25" hidden="false" customHeight="true" outlineLevel="0" collapsed="false">
      <c r="A88" s="4"/>
    </row>
    <row r="89" customFormat="false" ht="14.25" hidden="false" customHeight="true" outlineLevel="0" collapsed="false">
      <c r="A89" s="4"/>
    </row>
    <row r="90" customFormat="false" ht="14.25" hidden="false" customHeight="true" outlineLevel="0" collapsed="false">
      <c r="A90" s="4"/>
    </row>
    <row r="91" customFormat="false" ht="14.25" hidden="false" customHeight="true" outlineLevel="0" collapsed="false">
      <c r="A91" s="4"/>
    </row>
    <row r="92" customFormat="false" ht="14.25" hidden="false" customHeight="true" outlineLevel="0" collapsed="false">
      <c r="A92" s="4"/>
    </row>
    <row r="93" customFormat="false" ht="14.25" hidden="false" customHeight="true" outlineLevel="0" collapsed="false">
      <c r="A93" s="4"/>
    </row>
    <row r="94" customFormat="false" ht="14.25" hidden="false" customHeight="true" outlineLevel="0" collapsed="false">
      <c r="A94" s="4"/>
    </row>
    <row r="95" customFormat="false" ht="14.25" hidden="false" customHeight="true" outlineLevel="0" collapsed="false">
      <c r="A95" s="4"/>
    </row>
    <row r="96" customFormat="false" ht="14.25" hidden="false" customHeight="true" outlineLevel="0" collapsed="false">
      <c r="A96" s="4"/>
    </row>
    <row r="97" customFormat="false" ht="14.25" hidden="false" customHeight="true" outlineLevel="0" collapsed="false">
      <c r="A97" s="4"/>
    </row>
    <row r="98" customFormat="false" ht="14.25" hidden="false" customHeight="true" outlineLevel="0" collapsed="false">
      <c r="A98" s="4"/>
    </row>
    <row r="99" customFormat="false" ht="14.25" hidden="false" customHeight="true" outlineLevel="0" collapsed="false">
      <c r="A99" s="4"/>
    </row>
    <row r="100" customFormat="false" ht="14.25" hidden="false" customHeight="true" outlineLevel="0" collapsed="false">
      <c r="A100" s="4"/>
    </row>
    <row r="101" customFormat="false" ht="14.25" hidden="false" customHeight="true" outlineLevel="0" collapsed="false">
      <c r="A101" s="4"/>
    </row>
    <row r="102" customFormat="false" ht="14.25" hidden="false" customHeight="true" outlineLevel="0" collapsed="false">
      <c r="A102" s="4"/>
    </row>
    <row r="103" customFormat="false" ht="14.25" hidden="false" customHeight="true" outlineLevel="0" collapsed="false">
      <c r="A103" s="4"/>
    </row>
    <row r="104" customFormat="false" ht="14.25" hidden="false" customHeight="true" outlineLevel="0" collapsed="false">
      <c r="A104" s="4"/>
    </row>
    <row r="105" customFormat="false" ht="14.25" hidden="false" customHeight="true" outlineLevel="0" collapsed="false">
      <c r="A105" s="4"/>
    </row>
    <row r="106" customFormat="false" ht="14.25" hidden="false" customHeight="true" outlineLevel="0" collapsed="false">
      <c r="A106" s="4"/>
    </row>
    <row r="107" customFormat="false" ht="14.25" hidden="false" customHeight="true" outlineLevel="0" collapsed="false">
      <c r="A107" s="4"/>
    </row>
    <row r="108" customFormat="false" ht="14.25" hidden="false" customHeight="true" outlineLevel="0" collapsed="false">
      <c r="A108" s="4"/>
    </row>
    <row r="109" customFormat="false" ht="14.25" hidden="false" customHeight="true" outlineLevel="0" collapsed="false">
      <c r="A109" s="4"/>
    </row>
    <row r="110" customFormat="false" ht="14.25" hidden="false" customHeight="true" outlineLevel="0" collapsed="false">
      <c r="A110" s="4"/>
    </row>
    <row r="111" customFormat="false" ht="14.25" hidden="false" customHeight="true" outlineLevel="0" collapsed="false">
      <c r="A111" s="4"/>
    </row>
    <row r="112" customFormat="false" ht="14.25" hidden="false" customHeight="true" outlineLevel="0" collapsed="false">
      <c r="A112" s="4"/>
    </row>
    <row r="113" customFormat="false" ht="14.25" hidden="false" customHeight="true" outlineLevel="0" collapsed="false">
      <c r="A113" s="4"/>
    </row>
    <row r="114" customFormat="false" ht="14.25" hidden="false" customHeight="true" outlineLevel="0" collapsed="false">
      <c r="A114" s="4"/>
    </row>
    <row r="115" customFormat="false" ht="14.25" hidden="false" customHeight="true" outlineLevel="0" collapsed="false">
      <c r="A115" s="4"/>
    </row>
    <row r="116" customFormat="false" ht="14.25" hidden="false" customHeight="true" outlineLevel="0" collapsed="false">
      <c r="A116" s="4"/>
    </row>
    <row r="117" customFormat="false" ht="14.25" hidden="false" customHeight="true" outlineLevel="0" collapsed="false">
      <c r="A117" s="4"/>
    </row>
    <row r="118" customFormat="false" ht="14.25" hidden="false" customHeight="true" outlineLevel="0" collapsed="false">
      <c r="A118" s="4"/>
    </row>
    <row r="119" customFormat="false" ht="14.25" hidden="false" customHeight="true" outlineLevel="0" collapsed="false">
      <c r="A119" s="4"/>
    </row>
    <row r="120" customFormat="false" ht="14.25" hidden="false" customHeight="true" outlineLevel="0" collapsed="false">
      <c r="A120" s="4"/>
    </row>
    <row r="121" customFormat="false" ht="14.25" hidden="false" customHeight="true" outlineLevel="0" collapsed="false">
      <c r="A121" s="4"/>
    </row>
    <row r="122" customFormat="false" ht="14.25" hidden="false" customHeight="true" outlineLevel="0" collapsed="false">
      <c r="A122" s="4"/>
    </row>
    <row r="123" customFormat="false" ht="14.25" hidden="false" customHeight="true" outlineLevel="0" collapsed="false">
      <c r="A123" s="4"/>
    </row>
    <row r="124" customFormat="false" ht="14.25" hidden="false" customHeight="true" outlineLevel="0" collapsed="false">
      <c r="A124" s="4"/>
    </row>
    <row r="125" customFormat="false" ht="14.25" hidden="false" customHeight="true" outlineLevel="0" collapsed="false">
      <c r="A125" s="4"/>
    </row>
    <row r="126" customFormat="false" ht="14.25" hidden="false" customHeight="true" outlineLevel="0" collapsed="false">
      <c r="A126" s="4"/>
    </row>
    <row r="127" customFormat="false" ht="14.25" hidden="false" customHeight="true" outlineLevel="0" collapsed="false">
      <c r="A127" s="4"/>
    </row>
    <row r="128" customFormat="false" ht="14.25" hidden="false" customHeight="true" outlineLevel="0" collapsed="false">
      <c r="A128" s="4"/>
    </row>
    <row r="129" customFormat="false" ht="14.25" hidden="false" customHeight="true" outlineLevel="0" collapsed="false">
      <c r="A129" s="4"/>
    </row>
    <row r="130" customFormat="false" ht="14.25" hidden="false" customHeight="true" outlineLevel="0" collapsed="false">
      <c r="A130" s="4"/>
    </row>
    <row r="131" customFormat="false" ht="14.25" hidden="false" customHeight="true" outlineLevel="0" collapsed="false">
      <c r="A131" s="4"/>
    </row>
    <row r="132" customFormat="false" ht="14.25" hidden="false" customHeight="true" outlineLevel="0" collapsed="false">
      <c r="A132" s="4"/>
    </row>
    <row r="133" customFormat="false" ht="14.25" hidden="false" customHeight="true" outlineLevel="0" collapsed="false">
      <c r="A133" s="4"/>
    </row>
    <row r="134" customFormat="false" ht="14.25" hidden="false" customHeight="true" outlineLevel="0" collapsed="false">
      <c r="A134" s="4"/>
    </row>
    <row r="135" customFormat="false" ht="14.25" hidden="false" customHeight="true" outlineLevel="0" collapsed="false">
      <c r="A135" s="4"/>
    </row>
    <row r="136" customFormat="false" ht="14.25" hidden="false" customHeight="true" outlineLevel="0" collapsed="false">
      <c r="A136" s="4"/>
    </row>
    <row r="137" customFormat="false" ht="14.25" hidden="false" customHeight="true" outlineLevel="0" collapsed="false">
      <c r="A137" s="4"/>
    </row>
    <row r="138" customFormat="false" ht="14.25" hidden="false" customHeight="true" outlineLevel="0" collapsed="false">
      <c r="A138" s="4"/>
    </row>
    <row r="139" customFormat="false" ht="14.25" hidden="false" customHeight="true" outlineLevel="0" collapsed="false">
      <c r="A139" s="4"/>
    </row>
    <row r="140" customFormat="false" ht="14.25" hidden="false" customHeight="true" outlineLevel="0" collapsed="false">
      <c r="A140" s="4"/>
    </row>
    <row r="141" customFormat="false" ht="14.25" hidden="false" customHeight="true" outlineLevel="0" collapsed="false">
      <c r="A141" s="4"/>
    </row>
    <row r="142" customFormat="false" ht="14.25" hidden="false" customHeight="true" outlineLevel="0" collapsed="false">
      <c r="A142" s="4"/>
    </row>
    <row r="143" customFormat="false" ht="14.25" hidden="false" customHeight="true" outlineLevel="0" collapsed="false">
      <c r="A143" s="4"/>
    </row>
    <row r="144" customFormat="false" ht="14.25" hidden="false" customHeight="true" outlineLevel="0" collapsed="false">
      <c r="A144" s="4"/>
    </row>
    <row r="145" customFormat="false" ht="14.25" hidden="false" customHeight="true" outlineLevel="0" collapsed="false">
      <c r="A145" s="4"/>
    </row>
    <row r="146" customFormat="false" ht="14.25" hidden="false" customHeight="true" outlineLevel="0" collapsed="false">
      <c r="A146" s="4"/>
    </row>
    <row r="147" customFormat="false" ht="14.25" hidden="false" customHeight="true" outlineLevel="0" collapsed="false">
      <c r="A147" s="4"/>
    </row>
    <row r="148" customFormat="false" ht="14.25" hidden="false" customHeight="true" outlineLevel="0" collapsed="false">
      <c r="A148" s="4"/>
    </row>
    <row r="149" customFormat="false" ht="14.25" hidden="false" customHeight="true" outlineLevel="0" collapsed="false">
      <c r="A149" s="4"/>
    </row>
    <row r="150" customFormat="false" ht="14.25" hidden="false" customHeight="true" outlineLevel="0" collapsed="false">
      <c r="A150" s="4"/>
    </row>
    <row r="151" customFormat="false" ht="14.25" hidden="false" customHeight="true" outlineLevel="0" collapsed="false">
      <c r="A151" s="4"/>
    </row>
    <row r="152" customFormat="false" ht="14.25" hidden="false" customHeight="true" outlineLevel="0" collapsed="false">
      <c r="A152" s="4"/>
    </row>
    <row r="153" customFormat="false" ht="14.25" hidden="false" customHeight="true" outlineLevel="0" collapsed="false">
      <c r="A153" s="4"/>
    </row>
    <row r="154" customFormat="false" ht="14.25" hidden="false" customHeight="true" outlineLevel="0" collapsed="false">
      <c r="A154" s="4"/>
    </row>
    <row r="155" customFormat="false" ht="14.25" hidden="false" customHeight="true" outlineLevel="0" collapsed="false">
      <c r="A155" s="4"/>
    </row>
    <row r="156" customFormat="false" ht="14.25" hidden="false" customHeight="true" outlineLevel="0" collapsed="false">
      <c r="A156" s="4"/>
    </row>
    <row r="157" customFormat="false" ht="14.25" hidden="false" customHeight="true" outlineLevel="0" collapsed="false">
      <c r="A157" s="4"/>
    </row>
    <row r="158" customFormat="false" ht="14.25" hidden="false" customHeight="true" outlineLevel="0" collapsed="false">
      <c r="A158" s="4"/>
    </row>
    <row r="159" customFormat="false" ht="14.25" hidden="false" customHeight="true" outlineLevel="0" collapsed="false">
      <c r="A159" s="4"/>
    </row>
    <row r="160" customFormat="false" ht="14.25" hidden="false" customHeight="true" outlineLevel="0" collapsed="false">
      <c r="A160" s="4"/>
    </row>
    <row r="161" customFormat="false" ht="14.25" hidden="false" customHeight="true" outlineLevel="0" collapsed="false">
      <c r="A161" s="4"/>
    </row>
    <row r="162" customFormat="false" ht="14.25" hidden="false" customHeight="true" outlineLevel="0" collapsed="false">
      <c r="A162" s="4"/>
    </row>
    <row r="163" customFormat="false" ht="14.25" hidden="false" customHeight="true" outlineLevel="0" collapsed="false">
      <c r="A163" s="4"/>
    </row>
    <row r="164" customFormat="false" ht="14.25" hidden="false" customHeight="true" outlineLevel="0" collapsed="false">
      <c r="A164" s="4"/>
    </row>
    <row r="165" customFormat="false" ht="14.25" hidden="false" customHeight="true" outlineLevel="0" collapsed="false">
      <c r="A165" s="4"/>
    </row>
    <row r="166" customFormat="false" ht="14.25" hidden="false" customHeight="true" outlineLevel="0" collapsed="false">
      <c r="A166" s="4"/>
    </row>
    <row r="167" customFormat="false" ht="14.25" hidden="false" customHeight="true" outlineLevel="0" collapsed="false">
      <c r="A167" s="4"/>
    </row>
    <row r="168" customFormat="false" ht="14.25" hidden="false" customHeight="true" outlineLevel="0" collapsed="false">
      <c r="A168" s="4"/>
    </row>
    <row r="169" customFormat="false" ht="14.25" hidden="false" customHeight="true" outlineLevel="0" collapsed="false">
      <c r="A169" s="4"/>
    </row>
    <row r="170" customFormat="false" ht="14.25" hidden="false" customHeight="true" outlineLevel="0" collapsed="false">
      <c r="A170" s="4"/>
    </row>
    <row r="171" customFormat="false" ht="14.25" hidden="false" customHeight="true" outlineLevel="0" collapsed="false">
      <c r="A171" s="4"/>
    </row>
    <row r="172" customFormat="false" ht="14.25" hidden="false" customHeight="true" outlineLevel="0" collapsed="false">
      <c r="A172" s="4"/>
    </row>
    <row r="173" customFormat="false" ht="14.25" hidden="false" customHeight="true" outlineLevel="0" collapsed="false">
      <c r="A173" s="4"/>
    </row>
    <row r="174" customFormat="false" ht="14.25" hidden="false" customHeight="true" outlineLevel="0" collapsed="false">
      <c r="A174" s="4"/>
    </row>
    <row r="175" customFormat="false" ht="14.25" hidden="false" customHeight="true" outlineLevel="0" collapsed="false">
      <c r="A175" s="4"/>
    </row>
    <row r="176" customFormat="false" ht="14.25" hidden="false" customHeight="true" outlineLevel="0" collapsed="false">
      <c r="A176" s="4"/>
    </row>
    <row r="177" customFormat="false" ht="14.25" hidden="false" customHeight="true" outlineLevel="0" collapsed="false">
      <c r="A177" s="4"/>
    </row>
    <row r="178" customFormat="false" ht="14.25" hidden="false" customHeight="true" outlineLevel="0" collapsed="false">
      <c r="A178" s="4"/>
    </row>
    <row r="179" customFormat="false" ht="14.25" hidden="false" customHeight="true" outlineLevel="0" collapsed="false">
      <c r="A179" s="4"/>
    </row>
    <row r="180" customFormat="false" ht="14.25" hidden="false" customHeight="true" outlineLevel="0" collapsed="false">
      <c r="A180" s="4"/>
    </row>
    <row r="181" customFormat="false" ht="14.25" hidden="false" customHeight="true" outlineLevel="0" collapsed="false">
      <c r="A181" s="4"/>
    </row>
    <row r="182" customFormat="false" ht="14.25" hidden="false" customHeight="true" outlineLevel="0" collapsed="false">
      <c r="A182" s="4"/>
    </row>
    <row r="183" customFormat="false" ht="14.25" hidden="false" customHeight="true" outlineLevel="0" collapsed="false">
      <c r="A183" s="4"/>
    </row>
    <row r="184" customFormat="false" ht="14.25" hidden="false" customHeight="true" outlineLevel="0" collapsed="false">
      <c r="A184" s="4"/>
    </row>
    <row r="185" customFormat="false" ht="14.25" hidden="false" customHeight="true" outlineLevel="0" collapsed="false">
      <c r="A185" s="4"/>
    </row>
    <row r="186" customFormat="false" ht="14.25" hidden="false" customHeight="true" outlineLevel="0" collapsed="false">
      <c r="A186" s="4"/>
    </row>
    <row r="187" customFormat="false" ht="14.25" hidden="false" customHeight="true" outlineLevel="0" collapsed="false">
      <c r="A187" s="4"/>
    </row>
    <row r="188" customFormat="false" ht="14.25" hidden="false" customHeight="true" outlineLevel="0" collapsed="false">
      <c r="A188" s="4"/>
    </row>
    <row r="189" customFormat="false" ht="14.25" hidden="false" customHeight="true" outlineLevel="0" collapsed="false">
      <c r="A189" s="4"/>
    </row>
    <row r="190" customFormat="false" ht="14.25" hidden="false" customHeight="true" outlineLevel="0" collapsed="false">
      <c r="A190" s="4"/>
    </row>
    <row r="191" customFormat="false" ht="14.25" hidden="false" customHeight="true" outlineLevel="0" collapsed="false">
      <c r="A191" s="4"/>
    </row>
    <row r="192" customFormat="false" ht="14.25" hidden="false" customHeight="true" outlineLevel="0" collapsed="false">
      <c r="A192" s="4"/>
    </row>
    <row r="193" customFormat="false" ht="14.25" hidden="false" customHeight="true" outlineLevel="0" collapsed="false">
      <c r="A193" s="4"/>
    </row>
    <row r="194" customFormat="false" ht="14.25" hidden="false" customHeight="true" outlineLevel="0" collapsed="false">
      <c r="A194" s="4"/>
    </row>
    <row r="195" customFormat="false" ht="14.25" hidden="false" customHeight="true" outlineLevel="0" collapsed="false">
      <c r="A195" s="4"/>
    </row>
    <row r="196" customFormat="false" ht="14.25" hidden="false" customHeight="true" outlineLevel="0" collapsed="false">
      <c r="A196" s="4"/>
    </row>
    <row r="197" customFormat="false" ht="14.25" hidden="false" customHeight="true" outlineLevel="0" collapsed="false">
      <c r="A197" s="4"/>
    </row>
    <row r="198" customFormat="false" ht="14.25" hidden="false" customHeight="true" outlineLevel="0" collapsed="false">
      <c r="A198" s="4"/>
    </row>
    <row r="199" customFormat="false" ht="14.25" hidden="false" customHeight="true" outlineLevel="0" collapsed="false">
      <c r="A199" s="4"/>
    </row>
    <row r="200" customFormat="false" ht="14.25" hidden="false" customHeight="true" outlineLevel="0" collapsed="false">
      <c r="A200" s="4"/>
    </row>
    <row r="201" customFormat="false" ht="14.25" hidden="false" customHeight="true" outlineLevel="0" collapsed="false">
      <c r="A201" s="4"/>
    </row>
    <row r="202" customFormat="false" ht="14.25" hidden="false" customHeight="true" outlineLevel="0" collapsed="false">
      <c r="A202" s="4"/>
    </row>
    <row r="203" customFormat="false" ht="14.25" hidden="false" customHeight="true" outlineLevel="0" collapsed="false">
      <c r="A203" s="4"/>
    </row>
    <row r="204" customFormat="false" ht="14.25" hidden="false" customHeight="true" outlineLevel="0" collapsed="false">
      <c r="A204" s="4"/>
    </row>
    <row r="205" customFormat="false" ht="14.25" hidden="false" customHeight="true" outlineLevel="0" collapsed="false">
      <c r="A205" s="4"/>
    </row>
    <row r="206" customFormat="false" ht="14.25" hidden="false" customHeight="true" outlineLevel="0" collapsed="false">
      <c r="A206" s="4"/>
    </row>
    <row r="207" customFormat="false" ht="14.25" hidden="false" customHeight="true" outlineLevel="0" collapsed="false">
      <c r="A207" s="4"/>
    </row>
    <row r="208" customFormat="false" ht="14.25" hidden="false" customHeight="true" outlineLevel="0" collapsed="false">
      <c r="A208" s="4"/>
    </row>
    <row r="209" customFormat="false" ht="14.25" hidden="false" customHeight="true" outlineLevel="0" collapsed="false">
      <c r="A209" s="4"/>
    </row>
    <row r="210" customFormat="false" ht="14.25" hidden="false" customHeight="true" outlineLevel="0" collapsed="false">
      <c r="A210" s="4"/>
    </row>
    <row r="211" customFormat="false" ht="14.25" hidden="false" customHeight="true" outlineLevel="0" collapsed="false">
      <c r="A211" s="4"/>
    </row>
    <row r="212" customFormat="false" ht="14.25" hidden="false" customHeight="true" outlineLevel="0" collapsed="false">
      <c r="A212" s="4"/>
    </row>
    <row r="213" customFormat="false" ht="14.25" hidden="false" customHeight="true" outlineLevel="0" collapsed="false">
      <c r="A213" s="4"/>
    </row>
    <row r="214" customFormat="false" ht="14.25" hidden="false" customHeight="true" outlineLevel="0" collapsed="false">
      <c r="A214" s="4"/>
    </row>
    <row r="215" customFormat="false" ht="14.25" hidden="false" customHeight="true" outlineLevel="0" collapsed="false">
      <c r="A215" s="4"/>
    </row>
    <row r="216" customFormat="false" ht="14.25" hidden="false" customHeight="true" outlineLevel="0" collapsed="false">
      <c r="A216" s="4"/>
    </row>
    <row r="217" customFormat="false" ht="14.25" hidden="false" customHeight="true" outlineLevel="0" collapsed="false">
      <c r="A217" s="4"/>
    </row>
    <row r="218" customFormat="false" ht="14.25" hidden="false" customHeight="true" outlineLevel="0" collapsed="false">
      <c r="A218" s="4"/>
    </row>
    <row r="219" customFormat="false" ht="14.25" hidden="false" customHeight="true" outlineLevel="0" collapsed="false">
      <c r="A219" s="4"/>
    </row>
    <row r="220" customFormat="false" ht="14.25" hidden="false" customHeight="true" outlineLevel="0" collapsed="false">
      <c r="A220" s="4"/>
    </row>
    <row r="221" customFormat="false" ht="14.25" hidden="false" customHeight="true" outlineLevel="0" collapsed="false">
      <c r="A221" s="4"/>
    </row>
    <row r="222" customFormat="false" ht="14.25" hidden="false" customHeight="true" outlineLevel="0" collapsed="false">
      <c r="A222" s="4"/>
    </row>
    <row r="223" customFormat="false" ht="14.25" hidden="false" customHeight="true" outlineLevel="0" collapsed="false">
      <c r="A223" s="4"/>
    </row>
    <row r="224" customFormat="false" ht="14.25" hidden="false" customHeight="true" outlineLevel="0" collapsed="false">
      <c r="A224" s="4"/>
    </row>
    <row r="225" customFormat="false" ht="14.25" hidden="false" customHeight="true" outlineLevel="0" collapsed="false">
      <c r="A225" s="4"/>
    </row>
    <row r="226" customFormat="false" ht="14.25" hidden="false" customHeight="true" outlineLevel="0" collapsed="false">
      <c r="A226" s="4"/>
    </row>
    <row r="227" customFormat="false" ht="14.25" hidden="false" customHeight="true" outlineLevel="0" collapsed="false">
      <c r="A227" s="4"/>
    </row>
    <row r="228" customFormat="false" ht="14.25" hidden="false" customHeight="true" outlineLevel="0" collapsed="false">
      <c r="A228" s="4"/>
    </row>
    <row r="229" customFormat="false" ht="14.25" hidden="false" customHeight="true" outlineLevel="0" collapsed="false">
      <c r="A229" s="4"/>
    </row>
    <row r="230" customFormat="false" ht="14.25" hidden="false" customHeight="true" outlineLevel="0" collapsed="false">
      <c r="A230" s="4"/>
    </row>
    <row r="231" customFormat="false" ht="14.25" hidden="false" customHeight="true" outlineLevel="0" collapsed="false">
      <c r="A231" s="4"/>
    </row>
    <row r="232" customFormat="false" ht="14.25" hidden="false" customHeight="true" outlineLevel="0" collapsed="false">
      <c r="A232" s="4"/>
    </row>
    <row r="233" customFormat="false" ht="14.25" hidden="false" customHeight="true" outlineLevel="0" collapsed="false">
      <c r="A233" s="4"/>
    </row>
    <row r="234" customFormat="false" ht="14.25" hidden="false" customHeight="true" outlineLevel="0" collapsed="false">
      <c r="A234" s="4"/>
    </row>
    <row r="235" customFormat="false" ht="14.25" hidden="false" customHeight="true" outlineLevel="0" collapsed="false">
      <c r="A235" s="4"/>
    </row>
    <row r="236" customFormat="false" ht="14.25" hidden="false" customHeight="true" outlineLevel="0" collapsed="false">
      <c r="A236" s="4"/>
    </row>
    <row r="237" customFormat="false" ht="14.25" hidden="false" customHeight="true" outlineLevel="0" collapsed="false">
      <c r="A237" s="4"/>
    </row>
    <row r="238" customFormat="false" ht="14.25" hidden="false" customHeight="true" outlineLevel="0" collapsed="false">
      <c r="A238" s="4"/>
    </row>
    <row r="239" customFormat="false" ht="14.25" hidden="false" customHeight="true" outlineLevel="0" collapsed="false">
      <c r="A239" s="4"/>
    </row>
    <row r="240" customFormat="false" ht="14.25" hidden="false" customHeight="true" outlineLevel="0" collapsed="false">
      <c r="A240" s="4"/>
    </row>
    <row r="241" customFormat="false" ht="14.25" hidden="false" customHeight="true" outlineLevel="0" collapsed="false">
      <c r="A241" s="4"/>
    </row>
    <row r="242" customFormat="false" ht="14.25" hidden="false" customHeight="true" outlineLevel="0" collapsed="false">
      <c r="A242" s="4"/>
    </row>
    <row r="243" customFormat="false" ht="14.25" hidden="false" customHeight="true" outlineLevel="0" collapsed="false">
      <c r="A243" s="4"/>
    </row>
    <row r="244" customFormat="false" ht="14.25" hidden="false" customHeight="true" outlineLevel="0" collapsed="false">
      <c r="A244" s="4"/>
    </row>
    <row r="245" customFormat="false" ht="14.25" hidden="false" customHeight="true" outlineLevel="0" collapsed="false">
      <c r="A245" s="4"/>
    </row>
    <row r="246" customFormat="false" ht="14.25" hidden="false" customHeight="true" outlineLevel="0" collapsed="false">
      <c r="A246" s="4"/>
    </row>
    <row r="247" customFormat="false" ht="14.25" hidden="false" customHeight="true" outlineLevel="0" collapsed="false">
      <c r="A247" s="4"/>
    </row>
    <row r="248" customFormat="false" ht="14.25" hidden="false" customHeight="true" outlineLevel="0" collapsed="false">
      <c r="A248" s="4"/>
    </row>
    <row r="249" customFormat="false" ht="14.25" hidden="false" customHeight="true" outlineLevel="0" collapsed="false">
      <c r="A249" s="4"/>
    </row>
    <row r="250" customFormat="false" ht="14.25" hidden="false" customHeight="true" outlineLevel="0" collapsed="false">
      <c r="A250" s="4"/>
    </row>
    <row r="251" customFormat="false" ht="14.25" hidden="false" customHeight="true" outlineLevel="0" collapsed="false">
      <c r="A251" s="4"/>
    </row>
    <row r="252" customFormat="false" ht="14.25" hidden="false" customHeight="true" outlineLevel="0" collapsed="false">
      <c r="A252" s="4"/>
    </row>
    <row r="253" customFormat="false" ht="14.25" hidden="false" customHeight="true" outlineLevel="0" collapsed="false">
      <c r="A253" s="4"/>
    </row>
    <row r="254" customFormat="false" ht="14.25" hidden="false" customHeight="true" outlineLevel="0" collapsed="false">
      <c r="A254" s="4"/>
    </row>
    <row r="255" customFormat="false" ht="14.25" hidden="false" customHeight="true" outlineLevel="0" collapsed="false">
      <c r="A255" s="4"/>
    </row>
    <row r="256" customFormat="false" ht="14.25" hidden="false" customHeight="true" outlineLevel="0" collapsed="false">
      <c r="A256" s="4"/>
    </row>
    <row r="257" customFormat="false" ht="14.25" hidden="false" customHeight="true" outlineLevel="0" collapsed="false">
      <c r="A257" s="4"/>
    </row>
    <row r="258" customFormat="false" ht="14.25" hidden="false" customHeight="true" outlineLevel="0" collapsed="false">
      <c r="A258" s="4"/>
    </row>
    <row r="259" customFormat="false" ht="14.25" hidden="false" customHeight="true" outlineLevel="0" collapsed="false">
      <c r="A259" s="4"/>
    </row>
    <row r="260" customFormat="false" ht="14.25" hidden="false" customHeight="true" outlineLevel="0" collapsed="false">
      <c r="A260" s="4"/>
    </row>
    <row r="261" customFormat="false" ht="14.25" hidden="false" customHeight="true" outlineLevel="0" collapsed="false">
      <c r="A261" s="4"/>
    </row>
    <row r="262" customFormat="false" ht="14.25" hidden="false" customHeight="true" outlineLevel="0" collapsed="false">
      <c r="A262" s="4"/>
    </row>
    <row r="263" customFormat="false" ht="14.25" hidden="false" customHeight="true" outlineLevel="0" collapsed="false">
      <c r="A263" s="4"/>
    </row>
    <row r="264" customFormat="false" ht="14.25" hidden="false" customHeight="true" outlineLevel="0" collapsed="false">
      <c r="A264" s="4"/>
    </row>
    <row r="265" customFormat="false" ht="14.25" hidden="false" customHeight="true" outlineLevel="0" collapsed="false">
      <c r="A265" s="4"/>
    </row>
    <row r="266" customFormat="false" ht="14.25" hidden="false" customHeight="true" outlineLevel="0" collapsed="false">
      <c r="A266" s="4"/>
    </row>
    <row r="267" customFormat="false" ht="14.25" hidden="false" customHeight="true" outlineLevel="0" collapsed="false">
      <c r="A267" s="4"/>
    </row>
    <row r="268" customFormat="false" ht="14.25" hidden="false" customHeight="true" outlineLevel="0" collapsed="false">
      <c r="A268" s="4"/>
    </row>
    <row r="269" customFormat="false" ht="14.25" hidden="false" customHeight="true" outlineLevel="0" collapsed="false">
      <c r="A269" s="4"/>
    </row>
    <row r="270" customFormat="false" ht="14.25" hidden="false" customHeight="true" outlineLevel="0" collapsed="false">
      <c r="A270" s="4"/>
    </row>
    <row r="271" customFormat="false" ht="14.25" hidden="false" customHeight="true" outlineLevel="0" collapsed="false">
      <c r="A271" s="4"/>
    </row>
    <row r="272" customFormat="false" ht="14.25" hidden="false" customHeight="true" outlineLevel="0" collapsed="false">
      <c r="A272" s="4"/>
    </row>
    <row r="273" customFormat="false" ht="14.25" hidden="false" customHeight="true" outlineLevel="0" collapsed="false">
      <c r="A273" s="4"/>
    </row>
    <row r="274" customFormat="false" ht="14.25" hidden="false" customHeight="true" outlineLevel="0" collapsed="false">
      <c r="A274" s="4"/>
    </row>
    <row r="275" customFormat="false" ht="14.25" hidden="false" customHeight="true" outlineLevel="0" collapsed="false">
      <c r="A275" s="4"/>
    </row>
    <row r="276" customFormat="false" ht="14.25" hidden="false" customHeight="true" outlineLevel="0" collapsed="false">
      <c r="A276" s="4"/>
    </row>
    <row r="277" customFormat="false" ht="14.25" hidden="false" customHeight="true" outlineLevel="0" collapsed="false">
      <c r="A277" s="4"/>
    </row>
    <row r="278" customFormat="false" ht="14.25" hidden="false" customHeight="true" outlineLevel="0" collapsed="false">
      <c r="A278" s="4"/>
    </row>
    <row r="279" customFormat="false" ht="14.25" hidden="false" customHeight="true" outlineLevel="0" collapsed="false">
      <c r="A279" s="4"/>
    </row>
    <row r="280" customFormat="false" ht="14.25" hidden="false" customHeight="true" outlineLevel="0" collapsed="false">
      <c r="A280" s="4"/>
    </row>
    <row r="281" customFormat="false" ht="14.25" hidden="false" customHeight="true" outlineLevel="0" collapsed="false">
      <c r="A281" s="4"/>
    </row>
    <row r="282" customFormat="false" ht="14.25" hidden="false" customHeight="true" outlineLevel="0" collapsed="false">
      <c r="A282" s="4"/>
    </row>
    <row r="283" customFormat="false" ht="14.25" hidden="false" customHeight="true" outlineLevel="0" collapsed="false">
      <c r="A283" s="4"/>
    </row>
    <row r="284" customFormat="false" ht="14.25" hidden="false" customHeight="true" outlineLevel="0" collapsed="false">
      <c r="A284" s="4"/>
    </row>
    <row r="285" customFormat="false" ht="14.25" hidden="false" customHeight="true" outlineLevel="0" collapsed="false">
      <c r="A285" s="4"/>
    </row>
    <row r="286" customFormat="false" ht="14.25" hidden="false" customHeight="true" outlineLevel="0" collapsed="false">
      <c r="A286" s="4"/>
    </row>
    <row r="287" customFormat="false" ht="14.25" hidden="false" customHeight="true" outlineLevel="0" collapsed="false">
      <c r="A287" s="4"/>
    </row>
    <row r="288" customFormat="false" ht="14.25" hidden="false" customHeight="true" outlineLevel="0" collapsed="false">
      <c r="A288" s="4"/>
    </row>
    <row r="289" customFormat="false" ht="14.25" hidden="false" customHeight="true" outlineLevel="0" collapsed="false">
      <c r="A289" s="4"/>
    </row>
    <row r="290" customFormat="false" ht="14.25" hidden="false" customHeight="true" outlineLevel="0" collapsed="false">
      <c r="A290" s="4"/>
    </row>
    <row r="291" customFormat="false" ht="14.25" hidden="false" customHeight="true" outlineLevel="0" collapsed="false">
      <c r="A291" s="4"/>
    </row>
    <row r="292" customFormat="false" ht="14.25" hidden="false" customHeight="true" outlineLevel="0" collapsed="false">
      <c r="A292" s="4"/>
    </row>
    <row r="293" customFormat="false" ht="14.25" hidden="false" customHeight="true" outlineLevel="0" collapsed="false">
      <c r="A293" s="4"/>
    </row>
    <row r="294" customFormat="false" ht="14.25" hidden="false" customHeight="true" outlineLevel="0" collapsed="false">
      <c r="A294" s="4"/>
    </row>
    <row r="295" customFormat="false" ht="14.25" hidden="false" customHeight="true" outlineLevel="0" collapsed="false">
      <c r="A295" s="4"/>
    </row>
    <row r="296" customFormat="false" ht="14.25" hidden="false" customHeight="true" outlineLevel="0" collapsed="false">
      <c r="A296" s="4"/>
    </row>
    <row r="297" customFormat="false" ht="14.25" hidden="false" customHeight="true" outlineLevel="0" collapsed="false">
      <c r="A297" s="4"/>
    </row>
    <row r="298" customFormat="false" ht="14.25" hidden="false" customHeight="true" outlineLevel="0" collapsed="false">
      <c r="A298" s="4"/>
    </row>
    <row r="299" customFormat="false" ht="14.25" hidden="false" customHeight="true" outlineLevel="0" collapsed="false">
      <c r="A299" s="4"/>
    </row>
    <row r="300" customFormat="false" ht="14.25" hidden="false" customHeight="true" outlineLevel="0" collapsed="false">
      <c r="A300" s="4"/>
    </row>
    <row r="301" customFormat="false" ht="14.25" hidden="false" customHeight="true" outlineLevel="0" collapsed="false">
      <c r="A301" s="4"/>
    </row>
    <row r="302" customFormat="false" ht="14.25" hidden="false" customHeight="true" outlineLevel="0" collapsed="false">
      <c r="A302" s="4"/>
    </row>
    <row r="303" customFormat="false" ht="14.25" hidden="false" customHeight="true" outlineLevel="0" collapsed="false">
      <c r="A303" s="4"/>
    </row>
    <row r="304" customFormat="false" ht="14.25" hidden="false" customHeight="true" outlineLevel="0" collapsed="false">
      <c r="A304" s="4"/>
    </row>
    <row r="305" customFormat="false" ht="14.25" hidden="false" customHeight="true" outlineLevel="0" collapsed="false">
      <c r="A305" s="4"/>
    </row>
    <row r="306" customFormat="false" ht="14.25" hidden="false" customHeight="true" outlineLevel="0" collapsed="false">
      <c r="A306" s="4"/>
    </row>
    <row r="307" customFormat="false" ht="14.25" hidden="false" customHeight="true" outlineLevel="0" collapsed="false">
      <c r="A307" s="4"/>
    </row>
    <row r="308" customFormat="false" ht="14.25" hidden="false" customHeight="true" outlineLevel="0" collapsed="false">
      <c r="A308" s="4"/>
    </row>
    <row r="309" customFormat="false" ht="14.25" hidden="false" customHeight="true" outlineLevel="0" collapsed="false">
      <c r="A309" s="4"/>
    </row>
    <row r="310" customFormat="false" ht="14.25" hidden="false" customHeight="true" outlineLevel="0" collapsed="false">
      <c r="A310" s="4"/>
    </row>
    <row r="311" customFormat="false" ht="14.25" hidden="false" customHeight="true" outlineLevel="0" collapsed="false">
      <c r="A311" s="4"/>
    </row>
    <row r="312" customFormat="false" ht="14.25" hidden="false" customHeight="true" outlineLevel="0" collapsed="false">
      <c r="A312" s="4"/>
    </row>
    <row r="313" customFormat="false" ht="14.25" hidden="false" customHeight="true" outlineLevel="0" collapsed="false">
      <c r="A313" s="4"/>
    </row>
    <row r="314" customFormat="false" ht="14.25" hidden="false" customHeight="true" outlineLevel="0" collapsed="false">
      <c r="A314" s="4"/>
    </row>
    <row r="315" customFormat="false" ht="14.25" hidden="false" customHeight="true" outlineLevel="0" collapsed="false">
      <c r="A315" s="4"/>
    </row>
    <row r="316" customFormat="false" ht="14.25" hidden="false" customHeight="true" outlineLevel="0" collapsed="false">
      <c r="A316" s="4"/>
    </row>
    <row r="317" customFormat="false" ht="14.25" hidden="false" customHeight="true" outlineLevel="0" collapsed="false">
      <c r="A317" s="4"/>
    </row>
    <row r="318" customFormat="false" ht="14.25" hidden="false" customHeight="true" outlineLevel="0" collapsed="false">
      <c r="A318" s="4"/>
    </row>
    <row r="319" customFormat="false" ht="14.25" hidden="false" customHeight="true" outlineLevel="0" collapsed="false">
      <c r="A319" s="4"/>
    </row>
    <row r="320" customFormat="false" ht="14.25" hidden="false" customHeight="true" outlineLevel="0" collapsed="false">
      <c r="A320" s="4"/>
    </row>
    <row r="321" customFormat="false" ht="14.25" hidden="false" customHeight="true" outlineLevel="0" collapsed="false">
      <c r="A321" s="4"/>
    </row>
    <row r="322" customFormat="false" ht="14.25" hidden="false" customHeight="true" outlineLevel="0" collapsed="false">
      <c r="A322" s="4"/>
    </row>
    <row r="323" customFormat="false" ht="14.25" hidden="false" customHeight="true" outlineLevel="0" collapsed="false">
      <c r="A323" s="4"/>
    </row>
    <row r="324" customFormat="false" ht="14.25" hidden="false" customHeight="true" outlineLevel="0" collapsed="false">
      <c r="A324" s="4"/>
    </row>
    <row r="325" customFormat="false" ht="14.25" hidden="false" customHeight="true" outlineLevel="0" collapsed="false">
      <c r="A325" s="4"/>
    </row>
    <row r="326" customFormat="false" ht="14.25" hidden="false" customHeight="true" outlineLevel="0" collapsed="false">
      <c r="A326" s="4"/>
    </row>
    <row r="327" customFormat="false" ht="14.25" hidden="false" customHeight="true" outlineLevel="0" collapsed="false">
      <c r="A327" s="4"/>
    </row>
    <row r="328" customFormat="false" ht="14.25" hidden="false" customHeight="true" outlineLevel="0" collapsed="false">
      <c r="A328" s="4"/>
    </row>
    <row r="329" customFormat="false" ht="14.25" hidden="false" customHeight="true" outlineLevel="0" collapsed="false">
      <c r="A329" s="4"/>
    </row>
    <row r="330" customFormat="false" ht="14.25" hidden="false" customHeight="true" outlineLevel="0" collapsed="false">
      <c r="A330" s="4"/>
    </row>
    <row r="331" customFormat="false" ht="14.25" hidden="false" customHeight="true" outlineLevel="0" collapsed="false">
      <c r="A331" s="4"/>
    </row>
    <row r="332" customFormat="false" ht="14.25" hidden="false" customHeight="true" outlineLevel="0" collapsed="false">
      <c r="A332" s="4"/>
    </row>
    <row r="333" customFormat="false" ht="14.25" hidden="false" customHeight="true" outlineLevel="0" collapsed="false">
      <c r="A333" s="4"/>
    </row>
    <row r="334" customFormat="false" ht="14.25" hidden="false" customHeight="true" outlineLevel="0" collapsed="false">
      <c r="A334" s="4"/>
    </row>
    <row r="335" customFormat="false" ht="14.25" hidden="false" customHeight="true" outlineLevel="0" collapsed="false">
      <c r="A335" s="4"/>
    </row>
    <row r="336" customFormat="false" ht="14.25" hidden="false" customHeight="true" outlineLevel="0" collapsed="false">
      <c r="A336" s="4"/>
    </row>
    <row r="337" customFormat="false" ht="14.25" hidden="false" customHeight="true" outlineLevel="0" collapsed="false">
      <c r="A337" s="4"/>
    </row>
    <row r="338" customFormat="false" ht="14.25" hidden="false" customHeight="true" outlineLevel="0" collapsed="false">
      <c r="A338" s="4"/>
    </row>
    <row r="339" customFormat="false" ht="14.25" hidden="false" customHeight="true" outlineLevel="0" collapsed="false">
      <c r="A339" s="4"/>
    </row>
    <row r="340" customFormat="false" ht="14.25" hidden="false" customHeight="true" outlineLevel="0" collapsed="false">
      <c r="A340" s="4"/>
    </row>
    <row r="341" customFormat="false" ht="14.25" hidden="false" customHeight="true" outlineLevel="0" collapsed="false">
      <c r="A341" s="4"/>
    </row>
    <row r="342" customFormat="false" ht="14.25" hidden="false" customHeight="true" outlineLevel="0" collapsed="false">
      <c r="A342" s="4"/>
    </row>
    <row r="343" customFormat="false" ht="14.25" hidden="false" customHeight="true" outlineLevel="0" collapsed="false">
      <c r="A343" s="4"/>
    </row>
    <row r="344" customFormat="false" ht="14.25" hidden="false" customHeight="true" outlineLevel="0" collapsed="false">
      <c r="A344" s="4"/>
    </row>
    <row r="345" customFormat="false" ht="14.25" hidden="false" customHeight="true" outlineLevel="0" collapsed="false">
      <c r="A345" s="4"/>
    </row>
    <row r="346" customFormat="false" ht="14.25" hidden="false" customHeight="true" outlineLevel="0" collapsed="false">
      <c r="A346" s="4"/>
    </row>
    <row r="347" customFormat="false" ht="14.25" hidden="false" customHeight="true" outlineLevel="0" collapsed="false">
      <c r="A347" s="4"/>
    </row>
    <row r="348" customFormat="false" ht="14.25" hidden="false" customHeight="true" outlineLevel="0" collapsed="false">
      <c r="A348" s="4"/>
    </row>
    <row r="349" customFormat="false" ht="14.25" hidden="false" customHeight="true" outlineLevel="0" collapsed="false">
      <c r="A349" s="4"/>
    </row>
    <row r="350" customFormat="false" ht="14.25" hidden="false" customHeight="true" outlineLevel="0" collapsed="false">
      <c r="A350" s="4"/>
    </row>
    <row r="351" customFormat="false" ht="14.25" hidden="false" customHeight="true" outlineLevel="0" collapsed="false">
      <c r="A351" s="4"/>
    </row>
    <row r="352" customFormat="false" ht="14.25" hidden="false" customHeight="true" outlineLevel="0" collapsed="false">
      <c r="A352" s="4"/>
    </row>
    <row r="353" customFormat="false" ht="14.25" hidden="false" customHeight="true" outlineLevel="0" collapsed="false">
      <c r="A353" s="4"/>
    </row>
    <row r="354" customFormat="false" ht="14.25" hidden="false" customHeight="true" outlineLevel="0" collapsed="false">
      <c r="A354" s="4"/>
    </row>
    <row r="355" customFormat="false" ht="14.25" hidden="false" customHeight="true" outlineLevel="0" collapsed="false">
      <c r="A355" s="4"/>
    </row>
    <row r="356" customFormat="false" ht="14.25" hidden="false" customHeight="true" outlineLevel="0" collapsed="false">
      <c r="A356" s="4"/>
    </row>
    <row r="357" customFormat="false" ht="14.25" hidden="false" customHeight="true" outlineLevel="0" collapsed="false">
      <c r="A357" s="4"/>
    </row>
    <row r="358" customFormat="false" ht="14.25" hidden="false" customHeight="true" outlineLevel="0" collapsed="false">
      <c r="A358" s="4"/>
    </row>
    <row r="359" customFormat="false" ht="14.25" hidden="false" customHeight="true" outlineLevel="0" collapsed="false">
      <c r="A359" s="4"/>
    </row>
    <row r="360" customFormat="false" ht="14.25" hidden="false" customHeight="true" outlineLevel="0" collapsed="false">
      <c r="A360" s="4"/>
    </row>
    <row r="361" customFormat="false" ht="14.25" hidden="false" customHeight="true" outlineLevel="0" collapsed="false">
      <c r="A361" s="4"/>
    </row>
    <row r="362" customFormat="false" ht="14.25" hidden="false" customHeight="true" outlineLevel="0" collapsed="false">
      <c r="A362" s="4"/>
    </row>
    <row r="363" customFormat="false" ht="14.25" hidden="false" customHeight="true" outlineLevel="0" collapsed="false">
      <c r="A363" s="4"/>
    </row>
    <row r="364" customFormat="false" ht="14.25" hidden="false" customHeight="true" outlineLevel="0" collapsed="false">
      <c r="A364" s="4"/>
    </row>
    <row r="365" customFormat="false" ht="14.25" hidden="false" customHeight="true" outlineLevel="0" collapsed="false">
      <c r="A365" s="4"/>
    </row>
    <row r="366" customFormat="false" ht="14.25" hidden="false" customHeight="true" outlineLevel="0" collapsed="false">
      <c r="A366" s="4"/>
    </row>
    <row r="367" customFormat="false" ht="14.25" hidden="false" customHeight="true" outlineLevel="0" collapsed="false">
      <c r="A367" s="4"/>
    </row>
    <row r="368" customFormat="false" ht="14.25" hidden="false" customHeight="true" outlineLevel="0" collapsed="false">
      <c r="A368" s="4"/>
    </row>
    <row r="369" customFormat="false" ht="14.25" hidden="false" customHeight="true" outlineLevel="0" collapsed="false">
      <c r="A369" s="4"/>
    </row>
    <row r="370" customFormat="false" ht="14.25" hidden="false" customHeight="true" outlineLevel="0" collapsed="false">
      <c r="A370" s="4"/>
    </row>
    <row r="371" customFormat="false" ht="14.25" hidden="false" customHeight="true" outlineLevel="0" collapsed="false">
      <c r="A371" s="4"/>
    </row>
    <row r="372" customFormat="false" ht="14.25" hidden="false" customHeight="true" outlineLevel="0" collapsed="false">
      <c r="A372" s="4"/>
    </row>
    <row r="373" customFormat="false" ht="14.25" hidden="false" customHeight="true" outlineLevel="0" collapsed="false">
      <c r="A373" s="4"/>
    </row>
    <row r="374" customFormat="false" ht="14.25" hidden="false" customHeight="true" outlineLevel="0" collapsed="false">
      <c r="A374" s="4"/>
    </row>
    <row r="375" customFormat="false" ht="14.25" hidden="false" customHeight="true" outlineLevel="0" collapsed="false">
      <c r="A375" s="4"/>
    </row>
    <row r="376" customFormat="false" ht="14.25" hidden="false" customHeight="true" outlineLevel="0" collapsed="false">
      <c r="A376" s="4"/>
    </row>
    <row r="377" customFormat="false" ht="14.25" hidden="false" customHeight="true" outlineLevel="0" collapsed="false">
      <c r="A377" s="4"/>
    </row>
    <row r="378" customFormat="false" ht="14.25" hidden="false" customHeight="true" outlineLevel="0" collapsed="false">
      <c r="A378" s="4"/>
    </row>
    <row r="379" customFormat="false" ht="14.25" hidden="false" customHeight="true" outlineLevel="0" collapsed="false">
      <c r="A379" s="4"/>
    </row>
    <row r="380" customFormat="false" ht="14.25" hidden="false" customHeight="true" outlineLevel="0" collapsed="false">
      <c r="A380" s="4"/>
    </row>
    <row r="381" customFormat="false" ht="14.25" hidden="false" customHeight="true" outlineLevel="0" collapsed="false">
      <c r="A381" s="4"/>
    </row>
    <row r="382" customFormat="false" ht="14.25" hidden="false" customHeight="true" outlineLevel="0" collapsed="false">
      <c r="A382" s="4"/>
    </row>
    <row r="383" customFormat="false" ht="14.25" hidden="false" customHeight="true" outlineLevel="0" collapsed="false">
      <c r="A383" s="4"/>
    </row>
    <row r="384" customFormat="false" ht="14.25" hidden="false" customHeight="true" outlineLevel="0" collapsed="false">
      <c r="A384" s="4"/>
    </row>
    <row r="385" customFormat="false" ht="14.25" hidden="false" customHeight="true" outlineLevel="0" collapsed="false">
      <c r="A385" s="4"/>
    </row>
    <row r="386" customFormat="false" ht="14.25" hidden="false" customHeight="true" outlineLevel="0" collapsed="false">
      <c r="A386" s="4"/>
    </row>
    <row r="387" customFormat="false" ht="14.25" hidden="false" customHeight="true" outlineLevel="0" collapsed="false">
      <c r="A387" s="4"/>
    </row>
    <row r="388" customFormat="false" ht="14.25" hidden="false" customHeight="true" outlineLevel="0" collapsed="false">
      <c r="A388" s="4"/>
    </row>
    <row r="389" customFormat="false" ht="14.25" hidden="false" customHeight="true" outlineLevel="0" collapsed="false">
      <c r="A389" s="4"/>
    </row>
    <row r="390" customFormat="false" ht="14.25" hidden="false" customHeight="true" outlineLevel="0" collapsed="false">
      <c r="A390" s="4"/>
    </row>
    <row r="391" customFormat="false" ht="14.25" hidden="false" customHeight="true" outlineLevel="0" collapsed="false">
      <c r="A391" s="4"/>
    </row>
    <row r="392" customFormat="false" ht="14.25" hidden="false" customHeight="true" outlineLevel="0" collapsed="false">
      <c r="A392" s="4"/>
    </row>
    <row r="393" customFormat="false" ht="14.25" hidden="false" customHeight="true" outlineLevel="0" collapsed="false">
      <c r="A393" s="4"/>
    </row>
    <row r="394" customFormat="false" ht="14.25" hidden="false" customHeight="true" outlineLevel="0" collapsed="false">
      <c r="A394" s="4"/>
    </row>
    <row r="395" customFormat="false" ht="14.25" hidden="false" customHeight="true" outlineLevel="0" collapsed="false">
      <c r="A395" s="4"/>
    </row>
    <row r="396" customFormat="false" ht="14.25" hidden="false" customHeight="true" outlineLevel="0" collapsed="false">
      <c r="A396" s="4"/>
    </row>
    <row r="397" customFormat="false" ht="14.25" hidden="false" customHeight="true" outlineLevel="0" collapsed="false">
      <c r="A397" s="4"/>
    </row>
    <row r="398" customFormat="false" ht="14.25" hidden="false" customHeight="true" outlineLevel="0" collapsed="false">
      <c r="A398" s="4"/>
    </row>
    <row r="399" customFormat="false" ht="14.25" hidden="false" customHeight="true" outlineLevel="0" collapsed="false">
      <c r="A399" s="4"/>
    </row>
    <row r="400" customFormat="false" ht="14.25" hidden="false" customHeight="true" outlineLevel="0" collapsed="false">
      <c r="A400" s="4"/>
    </row>
    <row r="401" customFormat="false" ht="14.25" hidden="false" customHeight="true" outlineLevel="0" collapsed="false">
      <c r="A401" s="4"/>
    </row>
    <row r="402" customFormat="false" ht="14.25" hidden="false" customHeight="true" outlineLevel="0" collapsed="false">
      <c r="A402" s="4"/>
    </row>
    <row r="403" customFormat="false" ht="14.25" hidden="false" customHeight="true" outlineLevel="0" collapsed="false">
      <c r="A403" s="4"/>
    </row>
    <row r="404" customFormat="false" ht="14.25" hidden="false" customHeight="true" outlineLevel="0" collapsed="false">
      <c r="A404" s="4"/>
    </row>
    <row r="405" customFormat="false" ht="14.25" hidden="false" customHeight="true" outlineLevel="0" collapsed="false">
      <c r="A405" s="4"/>
    </row>
    <row r="406" customFormat="false" ht="14.25" hidden="false" customHeight="true" outlineLevel="0" collapsed="false">
      <c r="A406" s="4"/>
    </row>
    <row r="407" customFormat="false" ht="14.25" hidden="false" customHeight="true" outlineLevel="0" collapsed="false">
      <c r="A407" s="4"/>
    </row>
    <row r="408" customFormat="false" ht="14.25" hidden="false" customHeight="true" outlineLevel="0" collapsed="false">
      <c r="A408" s="4"/>
    </row>
    <row r="409" customFormat="false" ht="14.25" hidden="false" customHeight="true" outlineLevel="0" collapsed="false">
      <c r="A409" s="4"/>
    </row>
    <row r="410" customFormat="false" ht="14.25" hidden="false" customHeight="true" outlineLevel="0" collapsed="false">
      <c r="A410" s="4"/>
    </row>
    <row r="411" customFormat="false" ht="14.25" hidden="false" customHeight="true" outlineLevel="0" collapsed="false">
      <c r="A411" s="4"/>
    </row>
    <row r="412" customFormat="false" ht="14.25" hidden="false" customHeight="true" outlineLevel="0" collapsed="false">
      <c r="A412" s="4"/>
    </row>
    <row r="413" customFormat="false" ht="14.25" hidden="false" customHeight="true" outlineLevel="0" collapsed="false">
      <c r="A413" s="4"/>
    </row>
    <row r="414" customFormat="false" ht="14.25" hidden="false" customHeight="true" outlineLevel="0" collapsed="false">
      <c r="A414" s="4"/>
    </row>
    <row r="415" customFormat="false" ht="14.25" hidden="false" customHeight="true" outlineLevel="0" collapsed="false">
      <c r="A415" s="4"/>
    </row>
    <row r="416" customFormat="false" ht="14.25" hidden="false" customHeight="true" outlineLevel="0" collapsed="false">
      <c r="A416" s="4"/>
    </row>
    <row r="417" customFormat="false" ht="14.25" hidden="false" customHeight="true" outlineLevel="0" collapsed="false">
      <c r="A417" s="4"/>
    </row>
    <row r="418" customFormat="false" ht="14.25" hidden="false" customHeight="true" outlineLevel="0" collapsed="false">
      <c r="A418" s="4"/>
    </row>
    <row r="419" customFormat="false" ht="14.25" hidden="false" customHeight="true" outlineLevel="0" collapsed="false">
      <c r="A419" s="4"/>
    </row>
    <row r="420" customFormat="false" ht="14.25" hidden="false" customHeight="true" outlineLevel="0" collapsed="false">
      <c r="A420" s="4"/>
    </row>
    <row r="421" customFormat="false" ht="14.25" hidden="false" customHeight="true" outlineLevel="0" collapsed="false">
      <c r="A421" s="4"/>
    </row>
    <row r="422" customFormat="false" ht="14.25" hidden="false" customHeight="true" outlineLevel="0" collapsed="false">
      <c r="A422" s="4"/>
    </row>
    <row r="423" customFormat="false" ht="14.25" hidden="false" customHeight="true" outlineLevel="0" collapsed="false">
      <c r="A423" s="4"/>
    </row>
    <row r="424" customFormat="false" ht="14.25" hidden="false" customHeight="true" outlineLevel="0" collapsed="false">
      <c r="A424" s="4"/>
    </row>
    <row r="425" customFormat="false" ht="14.25" hidden="false" customHeight="true" outlineLevel="0" collapsed="false">
      <c r="A425" s="4"/>
    </row>
    <row r="426" customFormat="false" ht="14.25" hidden="false" customHeight="true" outlineLevel="0" collapsed="false">
      <c r="A426" s="4"/>
    </row>
    <row r="427" customFormat="false" ht="14.25" hidden="false" customHeight="true" outlineLevel="0" collapsed="false">
      <c r="A427" s="4"/>
    </row>
    <row r="428" customFormat="false" ht="14.25" hidden="false" customHeight="true" outlineLevel="0" collapsed="false">
      <c r="A428" s="4"/>
    </row>
    <row r="429" customFormat="false" ht="14.25" hidden="false" customHeight="true" outlineLevel="0" collapsed="false">
      <c r="A429" s="4"/>
    </row>
    <row r="430" customFormat="false" ht="14.25" hidden="false" customHeight="true" outlineLevel="0" collapsed="false">
      <c r="A430" s="4"/>
    </row>
    <row r="431" customFormat="false" ht="14.25" hidden="false" customHeight="true" outlineLevel="0" collapsed="false">
      <c r="A431" s="4"/>
    </row>
    <row r="432" customFormat="false" ht="14.25" hidden="false" customHeight="true" outlineLevel="0" collapsed="false">
      <c r="A432" s="4"/>
    </row>
    <row r="433" customFormat="false" ht="14.25" hidden="false" customHeight="true" outlineLevel="0" collapsed="false">
      <c r="A433" s="4"/>
    </row>
    <row r="434" customFormat="false" ht="14.25" hidden="false" customHeight="true" outlineLevel="0" collapsed="false">
      <c r="A434" s="4"/>
    </row>
    <row r="435" customFormat="false" ht="14.25" hidden="false" customHeight="true" outlineLevel="0" collapsed="false">
      <c r="A435" s="4"/>
    </row>
    <row r="436" customFormat="false" ht="14.25" hidden="false" customHeight="true" outlineLevel="0" collapsed="false">
      <c r="A436" s="4"/>
    </row>
    <row r="437" customFormat="false" ht="14.25" hidden="false" customHeight="true" outlineLevel="0" collapsed="false">
      <c r="A437" s="4"/>
    </row>
    <row r="438" customFormat="false" ht="14.25" hidden="false" customHeight="true" outlineLevel="0" collapsed="false">
      <c r="A438" s="4"/>
    </row>
    <row r="439" customFormat="false" ht="14.25" hidden="false" customHeight="true" outlineLevel="0" collapsed="false">
      <c r="A439" s="4"/>
    </row>
    <row r="440" customFormat="false" ht="14.25" hidden="false" customHeight="true" outlineLevel="0" collapsed="false">
      <c r="A440" s="4"/>
    </row>
    <row r="441" customFormat="false" ht="14.25" hidden="false" customHeight="true" outlineLevel="0" collapsed="false">
      <c r="A441" s="4"/>
    </row>
    <row r="442" customFormat="false" ht="14.25" hidden="false" customHeight="true" outlineLevel="0" collapsed="false">
      <c r="A442" s="4"/>
    </row>
    <row r="443" customFormat="false" ht="14.25" hidden="false" customHeight="true" outlineLevel="0" collapsed="false">
      <c r="A443" s="4"/>
    </row>
    <row r="444" customFormat="false" ht="14.25" hidden="false" customHeight="true" outlineLevel="0" collapsed="false">
      <c r="A444" s="4"/>
    </row>
    <row r="445" customFormat="false" ht="14.25" hidden="false" customHeight="true" outlineLevel="0" collapsed="false">
      <c r="A445" s="4"/>
    </row>
    <row r="446" customFormat="false" ht="14.25" hidden="false" customHeight="true" outlineLevel="0" collapsed="false">
      <c r="A446" s="4"/>
    </row>
    <row r="447" customFormat="false" ht="14.25" hidden="false" customHeight="true" outlineLevel="0" collapsed="false">
      <c r="A447" s="4"/>
    </row>
    <row r="448" customFormat="false" ht="14.25" hidden="false" customHeight="true" outlineLevel="0" collapsed="false">
      <c r="A448" s="4"/>
    </row>
    <row r="449" customFormat="false" ht="14.25" hidden="false" customHeight="true" outlineLevel="0" collapsed="false">
      <c r="A449" s="4"/>
    </row>
    <row r="450" customFormat="false" ht="14.25" hidden="false" customHeight="true" outlineLevel="0" collapsed="false">
      <c r="A450" s="4"/>
    </row>
    <row r="451" customFormat="false" ht="14.25" hidden="false" customHeight="true" outlineLevel="0" collapsed="false">
      <c r="A451" s="4"/>
    </row>
    <row r="452" customFormat="false" ht="14.25" hidden="false" customHeight="true" outlineLevel="0" collapsed="false">
      <c r="A452" s="4"/>
    </row>
    <row r="453" customFormat="false" ht="14.25" hidden="false" customHeight="true" outlineLevel="0" collapsed="false">
      <c r="A453" s="4"/>
    </row>
    <row r="454" customFormat="false" ht="14.25" hidden="false" customHeight="true" outlineLevel="0" collapsed="false">
      <c r="A454" s="4"/>
    </row>
    <row r="455" customFormat="false" ht="14.25" hidden="false" customHeight="true" outlineLevel="0" collapsed="false">
      <c r="A455" s="4"/>
    </row>
    <row r="456" customFormat="false" ht="14.25" hidden="false" customHeight="true" outlineLevel="0" collapsed="false">
      <c r="A456" s="4"/>
    </row>
    <row r="457" customFormat="false" ht="14.25" hidden="false" customHeight="true" outlineLevel="0" collapsed="false">
      <c r="A457" s="4"/>
    </row>
    <row r="458" customFormat="false" ht="14.25" hidden="false" customHeight="true" outlineLevel="0" collapsed="false">
      <c r="A458" s="4"/>
    </row>
    <row r="459" customFormat="false" ht="14.25" hidden="false" customHeight="true" outlineLevel="0" collapsed="false">
      <c r="A459" s="4"/>
    </row>
    <row r="460" customFormat="false" ht="14.25" hidden="false" customHeight="true" outlineLevel="0" collapsed="false">
      <c r="A460" s="4"/>
    </row>
    <row r="461" customFormat="false" ht="14.25" hidden="false" customHeight="true" outlineLevel="0" collapsed="false">
      <c r="A461" s="4"/>
    </row>
    <row r="462" customFormat="false" ht="14.25" hidden="false" customHeight="true" outlineLevel="0" collapsed="false">
      <c r="A462" s="4"/>
    </row>
    <row r="463" customFormat="false" ht="14.25" hidden="false" customHeight="true" outlineLevel="0" collapsed="false">
      <c r="A463" s="4"/>
    </row>
    <row r="464" customFormat="false" ht="14.25" hidden="false" customHeight="true" outlineLevel="0" collapsed="false">
      <c r="A464" s="4"/>
    </row>
    <row r="465" customFormat="false" ht="14.25" hidden="false" customHeight="true" outlineLevel="0" collapsed="false">
      <c r="A465" s="4"/>
    </row>
    <row r="466" customFormat="false" ht="14.25" hidden="false" customHeight="true" outlineLevel="0" collapsed="false">
      <c r="A466" s="4"/>
    </row>
    <row r="467" customFormat="false" ht="14.25" hidden="false" customHeight="true" outlineLevel="0" collapsed="false">
      <c r="A467" s="4"/>
    </row>
    <row r="468" customFormat="false" ht="14.25" hidden="false" customHeight="true" outlineLevel="0" collapsed="false">
      <c r="A468" s="4"/>
    </row>
    <row r="469" customFormat="false" ht="14.25" hidden="false" customHeight="true" outlineLevel="0" collapsed="false">
      <c r="A469" s="4"/>
    </row>
    <row r="470" customFormat="false" ht="14.25" hidden="false" customHeight="true" outlineLevel="0" collapsed="false">
      <c r="A470" s="4"/>
    </row>
    <row r="471" customFormat="false" ht="14.25" hidden="false" customHeight="true" outlineLevel="0" collapsed="false">
      <c r="A471" s="4"/>
    </row>
    <row r="472" customFormat="false" ht="14.25" hidden="false" customHeight="true" outlineLevel="0" collapsed="false">
      <c r="A472" s="4"/>
    </row>
    <row r="473" customFormat="false" ht="14.25" hidden="false" customHeight="true" outlineLevel="0" collapsed="false">
      <c r="A473" s="4"/>
    </row>
    <row r="474" customFormat="false" ht="14.25" hidden="false" customHeight="true" outlineLevel="0" collapsed="false">
      <c r="A474" s="4"/>
    </row>
    <row r="475" customFormat="false" ht="14.25" hidden="false" customHeight="true" outlineLevel="0" collapsed="false">
      <c r="A475" s="4"/>
    </row>
    <row r="476" customFormat="false" ht="14.25" hidden="false" customHeight="true" outlineLevel="0" collapsed="false">
      <c r="A476" s="4"/>
    </row>
    <row r="477" customFormat="false" ht="14.25" hidden="false" customHeight="true" outlineLevel="0" collapsed="false">
      <c r="A477" s="4"/>
    </row>
    <row r="478" customFormat="false" ht="14.25" hidden="false" customHeight="true" outlineLevel="0" collapsed="false">
      <c r="A478" s="4"/>
    </row>
    <row r="479" customFormat="false" ht="14.25" hidden="false" customHeight="true" outlineLevel="0" collapsed="false">
      <c r="A479" s="4"/>
    </row>
    <row r="480" customFormat="false" ht="14.25" hidden="false" customHeight="true" outlineLevel="0" collapsed="false">
      <c r="A480" s="4"/>
    </row>
    <row r="481" customFormat="false" ht="14.25" hidden="false" customHeight="true" outlineLevel="0" collapsed="false">
      <c r="A481" s="4"/>
    </row>
    <row r="482" customFormat="false" ht="14.25" hidden="false" customHeight="true" outlineLevel="0" collapsed="false">
      <c r="A482" s="4"/>
    </row>
    <row r="483" customFormat="false" ht="14.25" hidden="false" customHeight="true" outlineLevel="0" collapsed="false">
      <c r="A483" s="4"/>
    </row>
    <row r="484" customFormat="false" ht="14.25" hidden="false" customHeight="true" outlineLevel="0" collapsed="false">
      <c r="A484" s="4"/>
    </row>
    <row r="485" customFormat="false" ht="14.25" hidden="false" customHeight="true" outlineLevel="0" collapsed="false">
      <c r="A485" s="4"/>
    </row>
    <row r="486" customFormat="false" ht="14.25" hidden="false" customHeight="true" outlineLevel="0" collapsed="false">
      <c r="A486" s="4"/>
    </row>
    <row r="487" customFormat="false" ht="14.25" hidden="false" customHeight="true" outlineLevel="0" collapsed="false">
      <c r="A487" s="4"/>
    </row>
    <row r="488" customFormat="false" ht="14.25" hidden="false" customHeight="true" outlineLevel="0" collapsed="false">
      <c r="A488" s="4"/>
    </row>
    <row r="489" customFormat="false" ht="14.25" hidden="false" customHeight="true" outlineLevel="0" collapsed="false">
      <c r="A489" s="4"/>
    </row>
    <row r="490" customFormat="false" ht="14.25" hidden="false" customHeight="true" outlineLevel="0" collapsed="false">
      <c r="A490" s="4"/>
    </row>
    <row r="491" customFormat="false" ht="14.25" hidden="false" customHeight="true" outlineLevel="0" collapsed="false">
      <c r="A491" s="4"/>
    </row>
    <row r="492" customFormat="false" ht="14.25" hidden="false" customHeight="true" outlineLevel="0" collapsed="false">
      <c r="A492" s="4"/>
    </row>
    <row r="493" customFormat="false" ht="14.25" hidden="false" customHeight="true" outlineLevel="0" collapsed="false">
      <c r="A493" s="4"/>
    </row>
    <row r="494" customFormat="false" ht="14.25" hidden="false" customHeight="true" outlineLevel="0" collapsed="false">
      <c r="A494" s="4"/>
    </row>
    <row r="495" customFormat="false" ht="14.25" hidden="false" customHeight="true" outlineLevel="0" collapsed="false">
      <c r="A495" s="4"/>
    </row>
    <row r="496" customFormat="false" ht="14.25" hidden="false" customHeight="true" outlineLevel="0" collapsed="false">
      <c r="A496" s="4"/>
    </row>
    <row r="497" customFormat="false" ht="14.25" hidden="false" customHeight="true" outlineLevel="0" collapsed="false">
      <c r="A497" s="4"/>
    </row>
    <row r="498" customFormat="false" ht="14.25" hidden="false" customHeight="true" outlineLevel="0" collapsed="false">
      <c r="A498" s="4"/>
    </row>
    <row r="499" customFormat="false" ht="14.25" hidden="false" customHeight="true" outlineLevel="0" collapsed="false">
      <c r="A499" s="4"/>
    </row>
    <row r="500" customFormat="false" ht="14.25" hidden="false" customHeight="true" outlineLevel="0" collapsed="false">
      <c r="A500" s="4"/>
    </row>
    <row r="501" customFormat="false" ht="14.25" hidden="false" customHeight="true" outlineLevel="0" collapsed="false">
      <c r="A501" s="4"/>
    </row>
    <row r="502" customFormat="false" ht="14.25" hidden="false" customHeight="true" outlineLevel="0" collapsed="false">
      <c r="A502" s="4"/>
    </row>
    <row r="503" customFormat="false" ht="14.25" hidden="false" customHeight="true" outlineLevel="0" collapsed="false">
      <c r="A503" s="4"/>
    </row>
    <row r="504" customFormat="false" ht="14.25" hidden="false" customHeight="true" outlineLevel="0" collapsed="false">
      <c r="A504" s="4"/>
    </row>
    <row r="505" customFormat="false" ht="14.25" hidden="false" customHeight="true" outlineLevel="0" collapsed="false">
      <c r="A505" s="4"/>
    </row>
    <row r="506" customFormat="false" ht="14.25" hidden="false" customHeight="true" outlineLevel="0" collapsed="false">
      <c r="A506" s="4"/>
    </row>
    <row r="507" customFormat="false" ht="14.25" hidden="false" customHeight="true" outlineLevel="0" collapsed="false">
      <c r="A507" s="4"/>
    </row>
    <row r="508" customFormat="false" ht="14.25" hidden="false" customHeight="true" outlineLevel="0" collapsed="false">
      <c r="A508" s="4"/>
    </row>
    <row r="509" customFormat="false" ht="14.25" hidden="false" customHeight="true" outlineLevel="0" collapsed="false">
      <c r="A509" s="4"/>
    </row>
    <row r="510" customFormat="false" ht="14.25" hidden="false" customHeight="true" outlineLevel="0" collapsed="false">
      <c r="A510" s="4"/>
    </row>
    <row r="511" customFormat="false" ht="14.25" hidden="false" customHeight="true" outlineLevel="0" collapsed="false">
      <c r="A511" s="4"/>
    </row>
    <row r="512" customFormat="false" ht="14.25" hidden="false" customHeight="true" outlineLevel="0" collapsed="false">
      <c r="A512" s="4"/>
    </row>
    <row r="513" customFormat="false" ht="14.25" hidden="false" customHeight="true" outlineLevel="0" collapsed="false">
      <c r="A513" s="4"/>
    </row>
    <row r="514" customFormat="false" ht="14.25" hidden="false" customHeight="true" outlineLevel="0" collapsed="false">
      <c r="A514" s="4"/>
    </row>
    <row r="515" customFormat="false" ht="14.25" hidden="false" customHeight="true" outlineLevel="0" collapsed="false">
      <c r="A515" s="4"/>
    </row>
    <row r="516" customFormat="false" ht="14.25" hidden="false" customHeight="true" outlineLevel="0" collapsed="false">
      <c r="A516" s="4"/>
    </row>
    <row r="517" customFormat="false" ht="14.25" hidden="false" customHeight="true" outlineLevel="0" collapsed="false">
      <c r="A517" s="4"/>
    </row>
    <row r="518" customFormat="false" ht="14.25" hidden="false" customHeight="true" outlineLevel="0" collapsed="false">
      <c r="A518" s="4"/>
    </row>
    <row r="519" customFormat="false" ht="14.25" hidden="false" customHeight="true" outlineLevel="0" collapsed="false">
      <c r="A519" s="4"/>
    </row>
    <row r="520" customFormat="false" ht="14.25" hidden="false" customHeight="true" outlineLevel="0" collapsed="false">
      <c r="A520" s="4"/>
    </row>
    <row r="521" customFormat="false" ht="14.25" hidden="false" customHeight="true" outlineLevel="0" collapsed="false">
      <c r="A521" s="4"/>
    </row>
    <row r="522" customFormat="false" ht="14.25" hidden="false" customHeight="true" outlineLevel="0" collapsed="false">
      <c r="A522" s="4"/>
    </row>
    <row r="523" customFormat="false" ht="14.25" hidden="false" customHeight="true" outlineLevel="0" collapsed="false">
      <c r="A523" s="4"/>
    </row>
    <row r="524" customFormat="false" ht="14.25" hidden="false" customHeight="true" outlineLevel="0" collapsed="false">
      <c r="A524" s="4"/>
    </row>
    <row r="525" customFormat="false" ht="14.25" hidden="false" customHeight="true" outlineLevel="0" collapsed="false">
      <c r="A525" s="4"/>
    </row>
    <row r="526" customFormat="false" ht="14.25" hidden="false" customHeight="true" outlineLevel="0" collapsed="false">
      <c r="A526" s="4"/>
    </row>
    <row r="527" customFormat="false" ht="14.25" hidden="false" customHeight="true" outlineLevel="0" collapsed="false">
      <c r="A527" s="4"/>
    </row>
    <row r="528" customFormat="false" ht="14.25" hidden="false" customHeight="true" outlineLevel="0" collapsed="false">
      <c r="A528" s="4"/>
    </row>
    <row r="529" customFormat="false" ht="14.25" hidden="false" customHeight="true" outlineLevel="0" collapsed="false">
      <c r="A529" s="4"/>
    </row>
    <row r="530" customFormat="false" ht="14.25" hidden="false" customHeight="true" outlineLevel="0" collapsed="false">
      <c r="A530" s="4"/>
    </row>
    <row r="531" customFormat="false" ht="14.25" hidden="false" customHeight="true" outlineLevel="0" collapsed="false">
      <c r="A531" s="4"/>
    </row>
    <row r="532" customFormat="false" ht="14.25" hidden="false" customHeight="true" outlineLevel="0" collapsed="false">
      <c r="A532" s="4"/>
    </row>
    <row r="533" customFormat="false" ht="14.25" hidden="false" customHeight="true" outlineLevel="0" collapsed="false">
      <c r="A533" s="4"/>
    </row>
    <row r="534" customFormat="false" ht="14.25" hidden="false" customHeight="true" outlineLevel="0" collapsed="false">
      <c r="A534" s="4"/>
    </row>
    <row r="535" customFormat="false" ht="14.25" hidden="false" customHeight="true" outlineLevel="0" collapsed="false">
      <c r="A535" s="4"/>
    </row>
    <row r="536" customFormat="false" ht="14.25" hidden="false" customHeight="true" outlineLevel="0" collapsed="false">
      <c r="A536" s="4"/>
    </row>
    <row r="537" customFormat="false" ht="14.25" hidden="false" customHeight="true" outlineLevel="0" collapsed="false">
      <c r="A537" s="4"/>
    </row>
    <row r="538" customFormat="false" ht="14.25" hidden="false" customHeight="true" outlineLevel="0" collapsed="false">
      <c r="A538" s="4"/>
    </row>
    <row r="539" customFormat="false" ht="14.25" hidden="false" customHeight="true" outlineLevel="0" collapsed="false">
      <c r="A539" s="4"/>
    </row>
    <row r="540" customFormat="false" ht="14.25" hidden="false" customHeight="true" outlineLevel="0" collapsed="false">
      <c r="A540" s="4"/>
    </row>
    <row r="541" customFormat="false" ht="14.25" hidden="false" customHeight="true" outlineLevel="0" collapsed="false">
      <c r="A541" s="4"/>
    </row>
    <row r="542" customFormat="false" ht="14.25" hidden="false" customHeight="true" outlineLevel="0" collapsed="false">
      <c r="A542" s="4"/>
    </row>
    <row r="543" customFormat="false" ht="14.25" hidden="false" customHeight="true" outlineLevel="0" collapsed="false">
      <c r="A543" s="4"/>
    </row>
    <row r="544" customFormat="false" ht="14.25" hidden="false" customHeight="true" outlineLevel="0" collapsed="false">
      <c r="A544" s="4"/>
    </row>
    <row r="545" customFormat="false" ht="14.25" hidden="false" customHeight="true" outlineLevel="0" collapsed="false">
      <c r="A545" s="4"/>
    </row>
    <row r="546" customFormat="false" ht="14.25" hidden="false" customHeight="true" outlineLevel="0" collapsed="false">
      <c r="A546" s="4"/>
    </row>
    <row r="547" customFormat="false" ht="14.25" hidden="false" customHeight="true" outlineLevel="0" collapsed="false">
      <c r="A547" s="4"/>
    </row>
    <row r="548" customFormat="false" ht="14.25" hidden="false" customHeight="true" outlineLevel="0" collapsed="false">
      <c r="A548" s="4"/>
    </row>
    <row r="549" customFormat="false" ht="14.25" hidden="false" customHeight="true" outlineLevel="0" collapsed="false">
      <c r="A549" s="4"/>
    </row>
    <row r="550" customFormat="false" ht="14.25" hidden="false" customHeight="true" outlineLevel="0" collapsed="false">
      <c r="A550" s="4"/>
    </row>
    <row r="551" customFormat="false" ht="14.25" hidden="false" customHeight="true" outlineLevel="0" collapsed="false">
      <c r="A551" s="4"/>
    </row>
    <row r="552" customFormat="false" ht="14.25" hidden="false" customHeight="true" outlineLevel="0" collapsed="false">
      <c r="A552" s="4"/>
    </row>
    <row r="553" customFormat="false" ht="14.25" hidden="false" customHeight="true" outlineLevel="0" collapsed="false">
      <c r="A553" s="4"/>
    </row>
    <row r="554" customFormat="false" ht="14.25" hidden="false" customHeight="true" outlineLevel="0" collapsed="false">
      <c r="A554" s="4"/>
    </row>
    <row r="555" customFormat="false" ht="14.25" hidden="false" customHeight="true" outlineLevel="0" collapsed="false">
      <c r="A555" s="4"/>
    </row>
    <row r="556" customFormat="false" ht="14.25" hidden="false" customHeight="true" outlineLevel="0" collapsed="false">
      <c r="A556" s="4"/>
    </row>
    <row r="557" customFormat="false" ht="14.25" hidden="false" customHeight="true" outlineLevel="0" collapsed="false">
      <c r="A557" s="4"/>
    </row>
    <row r="558" customFormat="false" ht="14.25" hidden="false" customHeight="true" outlineLevel="0" collapsed="false">
      <c r="A558" s="4"/>
    </row>
    <row r="559" customFormat="false" ht="14.25" hidden="false" customHeight="true" outlineLevel="0" collapsed="false">
      <c r="A559" s="4"/>
    </row>
    <row r="560" customFormat="false" ht="14.25" hidden="false" customHeight="true" outlineLevel="0" collapsed="false">
      <c r="A560" s="4"/>
    </row>
    <row r="561" customFormat="false" ht="14.25" hidden="false" customHeight="true" outlineLevel="0" collapsed="false">
      <c r="A561" s="4"/>
    </row>
    <row r="562" customFormat="false" ht="14.25" hidden="false" customHeight="true" outlineLevel="0" collapsed="false">
      <c r="A562" s="4"/>
    </row>
    <row r="563" customFormat="false" ht="14.25" hidden="false" customHeight="true" outlineLevel="0" collapsed="false">
      <c r="A563" s="4"/>
    </row>
    <row r="564" customFormat="false" ht="14.25" hidden="false" customHeight="true" outlineLevel="0" collapsed="false">
      <c r="A564" s="4"/>
    </row>
    <row r="565" customFormat="false" ht="14.25" hidden="false" customHeight="true" outlineLevel="0" collapsed="false">
      <c r="A565" s="4"/>
    </row>
    <row r="566" customFormat="false" ht="14.25" hidden="false" customHeight="true" outlineLevel="0" collapsed="false">
      <c r="A566" s="4"/>
    </row>
    <row r="567" customFormat="false" ht="14.25" hidden="false" customHeight="true" outlineLevel="0" collapsed="false">
      <c r="A567" s="4"/>
    </row>
    <row r="568" customFormat="false" ht="14.25" hidden="false" customHeight="true" outlineLevel="0" collapsed="false">
      <c r="A568" s="4"/>
    </row>
    <row r="569" customFormat="false" ht="14.25" hidden="false" customHeight="true" outlineLevel="0" collapsed="false">
      <c r="A569" s="4"/>
    </row>
    <row r="570" customFormat="false" ht="14.25" hidden="false" customHeight="true" outlineLevel="0" collapsed="false">
      <c r="A570" s="4"/>
    </row>
    <row r="571" customFormat="false" ht="14.25" hidden="false" customHeight="true" outlineLevel="0" collapsed="false">
      <c r="A571" s="4"/>
    </row>
    <row r="572" customFormat="false" ht="14.25" hidden="false" customHeight="true" outlineLevel="0" collapsed="false">
      <c r="A572" s="4"/>
    </row>
    <row r="573" customFormat="false" ht="14.25" hidden="false" customHeight="true" outlineLevel="0" collapsed="false">
      <c r="A573" s="4"/>
    </row>
    <row r="574" customFormat="false" ht="14.25" hidden="false" customHeight="true" outlineLevel="0" collapsed="false">
      <c r="A574" s="4"/>
    </row>
    <row r="575" customFormat="false" ht="14.25" hidden="false" customHeight="true" outlineLevel="0" collapsed="false">
      <c r="A575" s="4"/>
    </row>
    <row r="576" customFormat="false" ht="14.25" hidden="false" customHeight="true" outlineLevel="0" collapsed="false">
      <c r="A576" s="4"/>
    </row>
    <row r="577" customFormat="false" ht="14.25" hidden="false" customHeight="true" outlineLevel="0" collapsed="false">
      <c r="A577" s="4"/>
    </row>
    <row r="578" customFormat="false" ht="14.25" hidden="false" customHeight="true" outlineLevel="0" collapsed="false">
      <c r="A578" s="4"/>
    </row>
    <row r="579" customFormat="false" ht="14.25" hidden="false" customHeight="true" outlineLevel="0" collapsed="false">
      <c r="A579" s="4"/>
    </row>
    <row r="580" customFormat="false" ht="14.25" hidden="false" customHeight="true" outlineLevel="0" collapsed="false">
      <c r="A580" s="4"/>
    </row>
    <row r="581" customFormat="false" ht="14.25" hidden="false" customHeight="true" outlineLevel="0" collapsed="false">
      <c r="A581" s="4"/>
    </row>
    <row r="582" customFormat="false" ht="14.25" hidden="false" customHeight="true" outlineLevel="0" collapsed="false">
      <c r="A582" s="4"/>
    </row>
    <row r="583" customFormat="false" ht="14.25" hidden="false" customHeight="true" outlineLevel="0" collapsed="false">
      <c r="A583" s="4"/>
    </row>
    <row r="584" customFormat="false" ht="14.25" hidden="false" customHeight="true" outlineLevel="0" collapsed="false">
      <c r="A584" s="4"/>
    </row>
    <row r="585" customFormat="false" ht="14.25" hidden="false" customHeight="true" outlineLevel="0" collapsed="false">
      <c r="A585" s="4"/>
    </row>
    <row r="586" customFormat="false" ht="14.25" hidden="false" customHeight="true" outlineLevel="0" collapsed="false">
      <c r="A586" s="4"/>
    </row>
    <row r="587" customFormat="false" ht="14.25" hidden="false" customHeight="true" outlineLevel="0" collapsed="false">
      <c r="A587" s="4"/>
    </row>
    <row r="588" customFormat="false" ht="14.25" hidden="false" customHeight="true" outlineLevel="0" collapsed="false">
      <c r="A588" s="4"/>
    </row>
    <row r="589" customFormat="false" ht="14.25" hidden="false" customHeight="true" outlineLevel="0" collapsed="false">
      <c r="A589" s="4"/>
    </row>
    <row r="590" customFormat="false" ht="14.25" hidden="false" customHeight="true" outlineLevel="0" collapsed="false">
      <c r="A590" s="4"/>
    </row>
    <row r="591" customFormat="false" ht="14.25" hidden="false" customHeight="true" outlineLevel="0" collapsed="false">
      <c r="A591" s="4"/>
    </row>
    <row r="592" customFormat="false" ht="14.25" hidden="false" customHeight="true" outlineLevel="0" collapsed="false">
      <c r="A592" s="4"/>
    </row>
    <row r="593" customFormat="false" ht="14.25" hidden="false" customHeight="true" outlineLevel="0" collapsed="false">
      <c r="A593" s="4"/>
    </row>
    <row r="594" customFormat="false" ht="14.25" hidden="false" customHeight="true" outlineLevel="0" collapsed="false">
      <c r="A594" s="4"/>
    </row>
    <row r="595" customFormat="false" ht="14.25" hidden="false" customHeight="true" outlineLevel="0" collapsed="false">
      <c r="A595" s="4"/>
    </row>
    <row r="596" customFormat="false" ht="14.25" hidden="false" customHeight="true" outlineLevel="0" collapsed="false">
      <c r="A596" s="4"/>
    </row>
    <row r="597" customFormat="false" ht="14.25" hidden="false" customHeight="true" outlineLevel="0" collapsed="false">
      <c r="A597" s="4"/>
    </row>
    <row r="598" customFormat="false" ht="14.25" hidden="false" customHeight="true" outlineLevel="0" collapsed="false">
      <c r="A598" s="4"/>
    </row>
    <row r="599" customFormat="false" ht="14.25" hidden="false" customHeight="true" outlineLevel="0" collapsed="false">
      <c r="A599" s="4"/>
    </row>
    <row r="600" customFormat="false" ht="14.25" hidden="false" customHeight="true" outlineLevel="0" collapsed="false">
      <c r="A600" s="4"/>
    </row>
    <row r="601" customFormat="false" ht="14.25" hidden="false" customHeight="true" outlineLevel="0" collapsed="false">
      <c r="A601" s="4"/>
    </row>
    <row r="602" customFormat="false" ht="14.25" hidden="false" customHeight="true" outlineLevel="0" collapsed="false">
      <c r="A602" s="4"/>
    </row>
    <row r="603" customFormat="false" ht="14.25" hidden="false" customHeight="true" outlineLevel="0" collapsed="false">
      <c r="A603" s="4"/>
    </row>
    <row r="604" customFormat="false" ht="14.25" hidden="false" customHeight="true" outlineLevel="0" collapsed="false">
      <c r="A604" s="4"/>
    </row>
    <row r="605" customFormat="false" ht="14.25" hidden="false" customHeight="true" outlineLevel="0" collapsed="false">
      <c r="A605" s="4"/>
    </row>
    <row r="606" customFormat="false" ht="14.25" hidden="false" customHeight="true" outlineLevel="0" collapsed="false">
      <c r="A606" s="4"/>
    </row>
    <row r="607" customFormat="false" ht="14.25" hidden="false" customHeight="true" outlineLevel="0" collapsed="false">
      <c r="A607" s="4"/>
    </row>
    <row r="608" customFormat="false" ht="14.25" hidden="false" customHeight="true" outlineLevel="0" collapsed="false">
      <c r="A608" s="4"/>
    </row>
    <row r="609" customFormat="false" ht="14.25" hidden="false" customHeight="true" outlineLevel="0" collapsed="false">
      <c r="A609" s="4"/>
    </row>
    <row r="610" customFormat="false" ht="14.25" hidden="false" customHeight="true" outlineLevel="0" collapsed="false">
      <c r="A610" s="4"/>
    </row>
    <row r="611" customFormat="false" ht="14.25" hidden="false" customHeight="true" outlineLevel="0" collapsed="false">
      <c r="A611" s="4"/>
    </row>
    <row r="612" customFormat="false" ht="14.25" hidden="false" customHeight="true" outlineLevel="0" collapsed="false">
      <c r="A612" s="4"/>
    </row>
    <row r="613" customFormat="false" ht="14.25" hidden="false" customHeight="true" outlineLevel="0" collapsed="false">
      <c r="A613" s="4"/>
    </row>
    <row r="614" customFormat="false" ht="14.25" hidden="false" customHeight="true" outlineLevel="0" collapsed="false">
      <c r="A614" s="4"/>
    </row>
    <row r="615" customFormat="false" ht="14.25" hidden="false" customHeight="true" outlineLevel="0" collapsed="false">
      <c r="A615" s="4"/>
    </row>
    <row r="616" customFormat="false" ht="14.25" hidden="false" customHeight="true" outlineLevel="0" collapsed="false">
      <c r="A616" s="4"/>
    </row>
    <row r="617" customFormat="false" ht="14.25" hidden="false" customHeight="true" outlineLevel="0" collapsed="false">
      <c r="A617" s="4"/>
    </row>
    <row r="618" customFormat="false" ht="14.25" hidden="false" customHeight="true" outlineLevel="0" collapsed="false">
      <c r="A618" s="4"/>
    </row>
    <row r="619" customFormat="false" ht="14.25" hidden="false" customHeight="true" outlineLevel="0" collapsed="false">
      <c r="A619" s="4"/>
    </row>
    <row r="620" customFormat="false" ht="14.25" hidden="false" customHeight="true" outlineLevel="0" collapsed="false">
      <c r="A620" s="4"/>
    </row>
    <row r="621" customFormat="false" ht="14.25" hidden="false" customHeight="true" outlineLevel="0" collapsed="false">
      <c r="A621" s="4"/>
    </row>
    <row r="622" customFormat="false" ht="14.25" hidden="false" customHeight="true" outlineLevel="0" collapsed="false">
      <c r="A622" s="4"/>
    </row>
    <row r="623" customFormat="false" ht="14.25" hidden="false" customHeight="true" outlineLevel="0" collapsed="false">
      <c r="A623" s="4"/>
    </row>
    <row r="624" customFormat="false" ht="14.25" hidden="false" customHeight="true" outlineLevel="0" collapsed="false">
      <c r="A624" s="4"/>
    </row>
    <row r="625" customFormat="false" ht="14.25" hidden="false" customHeight="true" outlineLevel="0" collapsed="false">
      <c r="A625" s="4"/>
    </row>
    <row r="626" customFormat="false" ht="14.25" hidden="false" customHeight="true" outlineLevel="0" collapsed="false">
      <c r="A626" s="4"/>
    </row>
    <row r="627" customFormat="false" ht="14.25" hidden="false" customHeight="true" outlineLevel="0" collapsed="false">
      <c r="A627" s="4"/>
    </row>
    <row r="628" customFormat="false" ht="14.25" hidden="false" customHeight="true" outlineLevel="0" collapsed="false">
      <c r="A628" s="4"/>
    </row>
    <row r="629" customFormat="false" ht="14.25" hidden="false" customHeight="true" outlineLevel="0" collapsed="false">
      <c r="A629" s="4"/>
    </row>
    <row r="630" customFormat="false" ht="14.25" hidden="false" customHeight="true" outlineLevel="0" collapsed="false">
      <c r="A630" s="4"/>
    </row>
    <row r="631" customFormat="false" ht="14.25" hidden="false" customHeight="true" outlineLevel="0" collapsed="false">
      <c r="A631" s="4"/>
    </row>
    <row r="632" customFormat="false" ht="14.25" hidden="false" customHeight="true" outlineLevel="0" collapsed="false">
      <c r="A632" s="4"/>
    </row>
    <row r="633" customFormat="false" ht="14.25" hidden="false" customHeight="true" outlineLevel="0" collapsed="false">
      <c r="A633" s="4"/>
    </row>
    <row r="634" customFormat="false" ht="14.25" hidden="false" customHeight="true" outlineLevel="0" collapsed="false">
      <c r="A634" s="4"/>
    </row>
    <row r="635" customFormat="false" ht="14.25" hidden="false" customHeight="true" outlineLevel="0" collapsed="false">
      <c r="A635" s="4"/>
    </row>
    <row r="636" customFormat="false" ht="14.25" hidden="false" customHeight="true" outlineLevel="0" collapsed="false">
      <c r="A636" s="4"/>
    </row>
    <row r="637" customFormat="false" ht="14.25" hidden="false" customHeight="true" outlineLevel="0" collapsed="false">
      <c r="A637" s="4"/>
    </row>
    <row r="638" customFormat="false" ht="14.25" hidden="false" customHeight="true" outlineLevel="0" collapsed="false">
      <c r="A638" s="4"/>
    </row>
    <row r="639" customFormat="false" ht="14.25" hidden="false" customHeight="true" outlineLevel="0" collapsed="false">
      <c r="A639" s="4"/>
    </row>
    <row r="640" customFormat="false" ht="14.25" hidden="false" customHeight="true" outlineLevel="0" collapsed="false">
      <c r="A640" s="4"/>
    </row>
    <row r="641" customFormat="false" ht="14.25" hidden="false" customHeight="true" outlineLevel="0" collapsed="false">
      <c r="A641" s="4"/>
    </row>
    <row r="642" customFormat="false" ht="14.25" hidden="false" customHeight="true" outlineLevel="0" collapsed="false">
      <c r="A642" s="4"/>
    </row>
    <row r="643" customFormat="false" ht="14.25" hidden="false" customHeight="true" outlineLevel="0" collapsed="false">
      <c r="A643" s="4"/>
    </row>
    <row r="644" customFormat="false" ht="14.25" hidden="false" customHeight="true" outlineLevel="0" collapsed="false">
      <c r="A644" s="4"/>
    </row>
    <row r="645" customFormat="false" ht="14.25" hidden="false" customHeight="true" outlineLevel="0" collapsed="false">
      <c r="A645" s="4"/>
    </row>
    <row r="646" customFormat="false" ht="14.25" hidden="false" customHeight="true" outlineLevel="0" collapsed="false">
      <c r="A646" s="4"/>
    </row>
    <row r="647" customFormat="false" ht="14.25" hidden="false" customHeight="true" outlineLevel="0" collapsed="false">
      <c r="A647" s="4"/>
    </row>
    <row r="648" customFormat="false" ht="14.25" hidden="false" customHeight="true" outlineLevel="0" collapsed="false">
      <c r="A648" s="4"/>
    </row>
    <row r="649" customFormat="false" ht="14.25" hidden="false" customHeight="true" outlineLevel="0" collapsed="false">
      <c r="A649" s="4"/>
    </row>
    <row r="650" customFormat="false" ht="14.25" hidden="false" customHeight="true" outlineLevel="0" collapsed="false">
      <c r="A650" s="4"/>
    </row>
    <row r="651" customFormat="false" ht="14.25" hidden="false" customHeight="true" outlineLevel="0" collapsed="false">
      <c r="A651" s="4"/>
    </row>
    <row r="652" customFormat="false" ht="14.25" hidden="false" customHeight="true" outlineLevel="0" collapsed="false">
      <c r="A652" s="4"/>
    </row>
    <row r="653" customFormat="false" ht="14.25" hidden="false" customHeight="true" outlineLevel="0" collapsed="false">
      <c r="A653" s="4"/>
    </row>
    <row r="654" customFormat="false" ht="14.25" hidden="false" customHeight="true" outlineLevel="0" collapsed="false">
      <c r="A654" s="4"/>
    </row>
    <row r="655" customFormat="false" ht="14.25" hidden="false" customHeight="true" outlineLevel="0" collapsed="false">
      <c r="A655" s="4"/>
    </row>
    <row r="656" customFormat="false" ht="14.25" hidden="false" customHeight="true" outlineLevel="0" collapsed="false">
      <c r="A656" s="4"/>
    </row>
    <row r="657" customFormat="false" ht="14.25" hidden="false" customHeight="true" outlineLevel="0" collapsed="false">
      <c r="A657" s="4"/>
    </row>
    <row r="658" customFormat="false" ht="14.25" hidden="false" customHeight="true" outlineLevel="0" collapsed="false">
      <c r="A658" s="4"/>
    </row>
    <row r="659" customFormat="false" ht="14.25" hidden="false" customHeight="true" outlineLevel="0" collapsed="false">
      <c r="A659" s="4"/>
    </row>
    <row r="660" customFormat="false" ht="14.25" hidden="false" customHeight="true" outlineLevel="0" collapsed="false">
      <c r="A660" s="4"/>
    </row>
    <row r="661" customFormat="false" ht="14.25" hidden="false" customHeight="true" outlineLevel="0" collapsed="false">
      <c r="A661" s="4"/>
    </row>
    <row r="662" customFormat="false" ht="14.25" hidden="false" customHeight="true" outlineLevel="0" collapsed="false">
      <c r="A662" s="4"/>
    </row>
    <row r="663" customFormat="false" ht="14.25" hidden="false" customHeight="true" outlineLevel="0" collapsed="false">
      <c r="A663" s="4"/>
    </row>
    <row r="664" customFormat="false" ht="14.25" hidden="false" customHeight="true" outlineLevel="0" collapsed="false">
      <c r="A664" s="4"/>
    </row>
    <row r="665" customFormat="false" ht="14.25" hidden="false" customHeight="true" outlineLevel="0" collapsed="false">
      <c r="A665" s="4"/>
    </row>
    <row r="666" customFormat="false" ht="14.25" hidden="false" customHeight="true" outlineLevel="0" collapsed="false">
      <c r="A666" s="4"/>
    </row>
    <row r="667" customFormat="false" ht="14.25" hidden="false" customHeight="true" outlineLevel="0" collapsed="false">
      <c r="A667" s="4"/>
    </row>
    <row r="668" customFormat="false" ht="14.25" hidden="false" customHeight="true" outlineLevel="0" collapsed="false">
      <c r="A668" s="4"/>
    </row>
    <row r="669" customFormat="false" ht="14.25" hidden="false" customHeight="true" outlineLevel="0" collapsed="false">
      <c r="A669" s="4"/>
    </row>
    <row r="670" customFormat="false" ht="14.25" hidden="false" customHeight="true" outlineLevel="0" collapsed="false">
      <c r="A670" s="4"/>
    </row>
    <row r="671" customFormat="false" ht="14.25" hidden="false" customHeight="true" outlineLevel="0" collapsed="false">
      <c r="A671" s="4"/>
    </row>
    <row r="672" customFormat="false" ht="14.25" hidden="false" customHeight="true" outlineLevel="0" collapsed="false">
      <c r="A672" s="4"/>
    </row>
    <row r="673" customFormat="false" ht="14.25" hidden="false" customHeight="true" outlineLevel="0" collapsed="false">
      <c r="A673" s="4"/>
    </row>
    <row r="674" customFormat="false" ht="14.25" hidden="false" customHeight="true" outlineLevel="0" collapsed="false">
      <c r="A674" s="4"/>
    </row>
    <row r="675" customFormat="false" ht="14.25" hidden="false" customHeight="true" outlineLevel="0" collapsed="false">
      <c r="A675" s="4"/>
    </row>
    <row r="676" customFormat="false" ht="14.25" hidden="false" customHeight="true" outlineLevel="0" collapsed="false">
      <c r="A676" s="4"/>
    </row>
    <row r="677" customFormat="false" ht="14.25" hidden="false" customHeight="true" outlineLevel="0" collapsed="false">
      <c r="A677" s="4"/>
    </row>
    <row r="678" customFormat="false" ht="14.25" hidden="false" customHeight="true" outlineLevel="0" collapsed="false">
      <c r="A678" s="4"/>
    </row>
    <row r="679" customFormat="false" ht="14.25" hidden="false" customHeight="true" outlineLevel="0" collapsed="false">
      <c r="A679" s="4"/>
    </row>
    <row r="680" customFormat="false" ht="14.25" hidden="false" customHeight="true" outlineLevel="0" collapsed="false">
      <c r="A680" s="4"/>
    </row>
    <row r="681" customFormat="false" ht="14.25" hidden="false" customHeight="true" outlineLevel="0" collapsed="false">
      <c r="A681" s="4"/>
    </row>
    <row r="682" customFormat="false" ht="14.25" hidden="false" customHeight="true" outlineLevel="0" collapsed="false">
      <c r="A682" s="4"/>
    </row>
    <row r="683" customFormat="false" ht="14.25" hidden="false" customHeight="true" outlineLevel="0" collapsed="false">
      <c r="A683" s="4"/>
    </row>
    <row r="684" customFormat="false" ht="14.25" hidden="false" customHeight="true" outlineLevel="0" collapsed="false">
      <c r="A684" s="4"/>
    </row>
    <row r="685" customFormat="false" ht="14.25" hidden="false" customHeight="true" outlineLevel="0" collapsed="false">
      <c r="A685" s="4"/>
    </row>
    <row r="686" customFormat="false" ht="14.25" hidden="false" customHeight="true" outlineLevel="0" collapsed="false">
      <c r="A686" s="4"/>
    </row>
    <row r="687" customFormat="false" ht="14.25" hidden="false" customHeight="true" outlineLevel="0" collapsed="false">
      <c r="A687" s="4"/>
    </row>
    <row r="688" customFormat="false" ht="14.25" hidden="false" customHeight="true" outlineLevel="0" collapsed="false">
      <c r="A688" s="4"/>
    </row>
    <row r="689" customFormat="false" ht="14.25" hidden="false" customHeight="true" outlineLevel="0" collapsed="false">
      <c r="A689" s="4"/>
    </row>
    <row r="690" customFormat="false" ht="14.25" hidden="false" customHeight="true" outlineLevel="0" collapsed="false">
      <c r="A690" s="4"/>
    </row>
    <row r="691" customFormat="false" ht="14.25" hidden="false" customHeight="true" outlineLevel="0" collapsed="false">
      <c r="A691" s="4"/>
    </row>
    <row r="692" customFormat="false" ht="14.25" hidden="false" customHeight="true" outlineLevel="0" collapsed="false">
      <c r="A692" s="4"/>
    </row>
    <row r="693" customFormat="false" ht="14.25" hidden="false" customHeight="true" outlineLevel="0" collapsed="false">
      <c r="A693" s="4"/>
    </row>
    <row r="694" customFormat="false" ht="14.25" hidden="false" customHeight="true" outlineLevel="0" collapsed="false">
      <c r="A694" s="4"/>
    </row>
    <row r="695" customFormat="false" ht="14.25" hidden="false" customHeight="true" outlineLevel="0" collapsed="false">
      <c r="A695" s="4"/>
    </row>
    <row r="696" customFormat="false" ht="14.25" hidden="false" customHeight="true" outlineLevel="0" collapsed="false">
      <c r="A696" s="4"/>
    </row>
    <row r="697" customFormat="false" ht="14.25" hidden="false" customHeight="true" outlineLevel="0" collapsed="false">
      <c r="A697" s="4"/>
    </row>
    <row r="698" customFormat="false" ht="14.25" hidden="false" customHeight="true" outlineLevel="0" collapsed="false">
      <c r="A698" s="4"/>
    </row>
    <row r="699" customFormat="false" ht="14.25" hidden="false" customHeight="true" outlineLevel="0" collapsed="false">
      <c r="A699" s="4"/>
    </row>
    <row r="700" customFormat="false" ht="14.25" hidden="false" customHeight="true" outlineLevel="0" collapsed="false">
      <c r="A700" s="4"/>
    </row>
    <row r="701" customFormat="false" ht="14.25" hidden="false" customHeight="true" outlineLevel="0" collapsed="false">
      <c r="A701" s="4"/>
    </row>
    <row r="702" customFormat="false" ht="14.25" hidden="false" customHeight="true" outlineLevel="0" collapsed="false">
      <c r="A702" s="4"/>
    </row>
    <row r="703" customFormat="false" ht="14.25" hidden="false" customHeight="true" outlineLevel="0" collapsed="false">
      <c r="A703" s="4"/>
    </row>
    <row r="704" customFormat="false" ht="14.25" hidden="false" customHeight="true" outlineLevel="0" collapsed="false">
      <c r="A704" s="4"/>
    </row>
    <row r="705" customFormat="false" ht="14.25" hidden="false" customHeight="true" outlineLevel="0" collapsed="false">
      <c r="A705" s="4"/>
    </row>
    <row r="706" customFormat="false" ht="14.25" hidden="false" customHeight="true" outlineLevel="0" collapsed="false">
      <c r="A706" s="4"/>
    </row>
    <row r="707" customFormat="false" ht="14.25" hidden="false" customHeight="true" outlineLevel="0" collapsed="false">
      <c r="A707" s="4"/>
    </row>
    <row r="708" customFormat="false" ht="14.25" hidden="false" customHeight="true" outlineLevel="0" collapsed="false">
      <c r="A708" s="4"/>
    </row>
    <row r="709" customFormat="false" ht="14.25" hidden="false" customHeight="true" outlineLevel="0" collapsed="false">
      <c r="A709" s="4"/>
    </row>
    <row r="710" customFormat="false" ht="14.25" hidden="false" customHeight="true" outlineLevel="0" collapsed="false">
      <c r="A710" s="4"/>
    </row>
    <row r="711" customFormat="false" ht="14.25" hidden="false" customHeight="true" outlineLevel="0" collapsed="false">
      <c r="A711" s="4"/>
    </row>
    <row r="712" customFormat="false" ht="14.25" hidden="false" customHeight="true" outlineLevel="0" collapsed="false">
      <c r="A712" s="4"/>
    </row>
    <row r="713" customFormat="false" ht="14.25" hidden="false" customHeight="true" outlineLevel="0" collapsed="false">
      <c r="A713" s="4"/>
    </row>
    <row r="714" customFormat="false" ht="14.25" hidden="false" customHeight="true" outlineLevel="0" collapsed="false">
      <c r="A714" s="4"/>
    </row>
    <row r="715" customFormat="false" ht="14.25" hidden="false" customHeight="true" outlineLevel="0" collapsed="false">
      <c r="A715" s="4"/>
    </row>
    <row r="716" customFormat="false" ht="14.25" hidden="false" customHeight="true" outlineLevel="0" collapsed="false">
      <c r="A716" s="4"/>
    </row>
    <row r="717" customFormat="false" ht="14.25" hidden="false" customHeight="true" outlineLevel="0" collapsed="false">
      <c r="A717" s="4"/>
    </row>
    <row r="718" customFormat="false" ht="14.25" hidden="false" customHeight="true" outlineLevel="0" collapsed="false">
      <c r="A718" s="4"/>
    </row>
    <row r="719" customFormat="false" ht="14.25" hidden="false" customHeight="true" outlineLevel="0" collapsed="false">
      <c r="A719" s="4"/>
    </row>
    <row r="720" customFormat="false" ht="14.25" hidden="false" customHeight="true" outlineLevel="0" collapsed="false">
      <c r="A720" s="4"/>
    </row>
    <row r="721" customFormat="false" ht="14.25" hidden="false" customHeight="true" outlineLevel="0" collapsed="false">
      <c r="A721" s="4"/>
    </row>
    <row r="722" customFormat="false" ht="14.25" hidden="false" customHeight="true" outlineLevel="0" collapsed="false">
      <c r="A722" s="4"/>
    </row>
    <row r="723" customFormat="false" ht="14.25" hidden="false" customHeight="true" outlineLevel="0" collapsed="false">
      <c r="A723" s="4"/>
    </row>
    <row r="724" customFormat="false" ht="14.25" hidden="false" customHeight="true" outlineLevel="0" collapsed="false">
      <c r="A724" s="4"/>
    </row>
    <row r="725" customFormat="false" ht="14.25" hidden="false" customHeight="true" outlineLevel="0" collapsed="false">
      <c r="A725" s="4"/>
    </row>
    <row r="726" customFormat="false" ht="14.25" hidden="false" customHeight="true" outlineLevel="0" collapsed="false">
      <c r="A726" s="4"/>
    </row>
    <row r="727" customFormat="false" ht="14.25" hidden="false" customHeight="true" outlineLevel="0" collapsed="false">
      <c r="A727" s="4"/>
    </row>
    <row r="728" customFormat="false" ht="14.25" hidden="false" customHeight="true" outlineLevel="0" collapsed="false">
      <c r="A728" s="4"/>
    </row>
    <row r="729" customFormat="false" ht="14.25" hidden="false" customHeight="true" outlineLevel="0" collapsed="false">
      <c r="A729" s="4"/>
    </row>
    <row r="730" customFormat="false" ht="14.25" hidden="false" customHeight="true" outlineLevel="0" collapsed="false">
      <c r="A730" s="4"/>
    </row>
    <row r="731" customFormat="false" ht="14.25" hidden="false" customHeight="true" outlineLevel="0" collapsed="false">
      <c r="A731" s="4"/>
    </row>
    <row r="732" customFormat="false" ht="14.25" hidden="false" customHeight="true" outlineLevel="0" collapsed="false">
      <c r="A732" s="4"/>
    </row>
    <row r="733" customFormat="false" ht="14.25" hidden="false" customHeight="true" outlineLevel="0" collapsed="false">
      <c r="A733" s="4"/>
    </row>
    <row r="734" customFormat="false" ht="14.25" hidden="false" customHeight="true" outlineLevel="0" collapsed="false">
      <c r="A734" s="4"/>
    </row>
    <row r="735" customFormat="false" ht="14.25" hidden="false" customHeight="true" outlineLevel="0" collapsed="false">
      <c r="A735" s="4"/>
    </row>
    <row r="736" customFormat="false" ht="14.25" hidden="false" customHeight="true" outlineLevel="0" collapsed="false">
      <c r="A736" s="4"/>
    </row>
    <row r="737" customFormat="false" ht="14.25" hidden="false" customHeight="true" outlineLevel="0" collapsed="false">
      <c r="A737" s="4"/>
    </row>
    <row r="738" customFormat="false" ht="14.25" hidden="false" customHeight="true" outlineLevel="0" collapsed="false">
      <c r="A738" s="4"/>
    </row>
    <row r="739" customFormat="false" ht="14.25" hidden="false" customHeight="true" outlineLevel="0" collapsed="false">
      <c r="A739" s="4"/>
    </row>
    <row r="740" customFormat="false" ht="14.25" hidden="false" customHeight="true" outlineLevel="0" collapsed="false">
      <c r="A740" s="4"/>
    </row>
    <row r="741" customFormat="false" ht="14.25" hidden="false" customHeight="true" outlineLevel="0" collapsed="false">
      <c r="A741" s="4"/>
    </row>
    <row r="742" customFormat="false" ht="14.25" hidden="false" customHeight="true" outlineLevel="0" collapsed="false">
      <c r="A742" s="4"/>
    </row>
    <row r="743" customFormat="false" ht="14.25" hidden="false" customHeight="true" outlineLevel="0" collapsed="false">
      <c r="A743" s="4"/>
    </row>
    <row r="744" customFormat="false" ht="14.25" hidden="false" customHeight="true" outlineLevel="0" collapsed="false">
      <c r="A744" s="4"/>
    </row>
    <row r="745" customFormat="false" ht="14.25" hidden="false" customHeight="true" outlineLevel="0" collapsed="false">
      <c r="A745" s="4"/>
    </row>
    <row r="746" customFormat="false" ht="14.25" hidden="false" customHeight="true" outlineLevel="0" collapsed="false">
      <c r="A746" s="4"/>
    </row>
    <row r="747" customFormat="false" ht="14.25" hidden="false" customHeight="true" outlineLevel="0" collapsed="false">
      <c r="A747" s="4"/>
    </row>
    <row r="748" customFormat="false" ht="14.25" hidden="false" customHeight="true" outlineLevel="0" collapsed="false">
      <c r="A748" s="4"/>
    </row>
    <row r="749" customFormat="false" ht="14.25" hidden="false" customHeight="true" outlineLevel="0" collapsed="false">
      <c r="A749" s="4"/>
    </row>
    <row r="750" customFormat="false" ht="14.25" hidden="false" customHeight="true" outlineLevel="0" collapsed="false">
      <c r="A750" s="4"/>
    </row>
    <row r="751" customFormat="false" ht="14.25" hidden="false" customHeight="true" outlineLevel="0" collapsed="false">
      <c r="A751" s="4"/>
    </row>
    <row r="752" customFormat="false" ht="14.25" hidden="false" customHeight="true" outlineLevel="0" collapsed="false">
      <c r="A752" s="4"/>
    </row>
    <row r="753" customFormat="false" ht="14.25" hidden="false" customHeight="true" outlineLevel="0" collapsed="false">
      <c r="A753" s="4"/>
    </row>
    <row r="754" customFormat="false" ht="14.25" hidden="false" customHeight="true" outlineLevel="0" collapsed="false">
      <c r="A754" s="4"/>
    </row>
    <row r="755" customFormat="false" ht="14.25" hidden="false" customHeight="true" outlineLevel="0" collapsed="false">
      <c r="A755" s="4"/>
    </row>
    <row r="756" customFormat="false" ht="14.25" hidden="false" customHeight="true" outlineLevel="0" collapsed="false">
      <c r="A756" s="4"/>
    </row>
    <row r="757" customFormat="false" ht="14.25" hidden="false" customHeight="true" outlineLevel="0" collapsed="false">
      <c r="A757" s="4"/>
    </row>
    <row r="758" customFormat="false" ht="14.25" hidden="false" customHeight="true" outlineLevel="0" collapsed="false">
      <c r="A758" s="4"/>
    </row>
    <row r="759" customFormat="false" ht="14.25" hidden="false" customHeight="true" outlineLevel="0" collapsed="false">
      <c r="A759" s="4"/>
    </row>
    <row r="760" customFormat="false" ht="14.25" hidden="false" customHeight="true" outlineLevel="0" collapsed="false">
      <c r="A760" s="4"/>
    </row>
    <row r="761" customFormat="false" ht="14.25" hidden="false" customHeight="true" outlineLevel="0" collapsed="false">
      <c r="A761" s="4"/>
    </row>
    <row r="762" customFormat="false" ht="14.25" hidden="false" customHeight="true" outlineLevel="0" collapsed="false">
      <c r="A762" s="4"/>
    </row>
    <row r="763" customFormat="false" ht="14.25" hidden="false" customHeight="true" outlineLevel="0" collapsed="false">
      <c r="A763" s="4"/>
    </row>
    <row r="764" customFormat="false" ht="14.25" hidden="false" customHeight="true" outlineLevel="0" collapsed="false">
      <c r="A764" s="4"/>
    </row>
    <row r="765" customFormat="false" ht="14.25" hidden="false" customHeight="true" outlineLevel="0" collapsed="false">
      <c r="A765" s="4"/>
    </row>
    <row r="766" customFormat="false" ht="14.25" hidden="false" customHeight="true" outlineLevel="0" collapsed="false">
      <c r="A766" s="4"/>
    </row>
    <row r="767" customFormat="false" ht="14.25" hidden="false" customHeight="true" outlineLevel="0" collapsed="false">
      <c r="A767" s="4"/>
    </row>
    <row r="768" customFormat="false" ht="14.25" hidden="false" customHeight="true" outlineLevel="0" collapsed="false">
      <c r="A768" s="4"/>
    </row>
    <row r="769" customFormat="false" ht="14.25" hidden="false" customHeight="true" outlineLevel="0" collapsed="false">
      <c r="A769" s="4"/>
    </row>
    <row r="770" customFormat="false" ht="14.25" hidden="false" customHeight="true" outlineLevel="0" collapsed="false">
      <c r="A770" s="4"/>
    </row>
    <row r="771" customFormat="false" ht="14.25" hidden="false" customHeight="true" outlineLevel="0" collapsed="false">
      <c r="A771" s="4"/>
    </row>
    <row r="772" customFormat="false" ht="14.25" hidden="false" customHeight="true" outlineLevel="0" collapsed="false">
      <c r="A772" s="4"/>
    </row>
    <row r="773" customFormat="false" ht="14.25" hidden="false" customHeight="true" outlineLevel="0" collapsed="false">
      <c r="A773" s="4"/>
    </row>
    <row r="774" customFormat="false" ht="14.25" hidden="false" customHeight="true" outlineLevel="0" collapsed="false">
      <c r="A774" s="4"/>
    </row>
    <row r="775" customFormat="false" ht="14.25" hidden="false" customHeight="true" outlineLevel="0" collapsed="false">
      <c r="A775" s="4"/>
    </row>
    <row r="776" customFormat="false" ht="14.25" hidden="false" customHeight="true" outlineLevel="0" collapsed="false">
      <c r="A776" s="4"/>
    </row>
    <row r="777" customFormat="false" ht="14.25" hidden="false" customHeight="true" outlineLevel="0" collapsed="false">
      <c r="A777" s="4"/>
    </row>
    <row r="778" customFormat="false" ht="14.25" hidden="false" customHeight="true" outlineLevel="0" collapsed="false">
      <c r="A778" s="4"/>
    </row>
    <row r="779" customFormat="false" ht="14.25" hidden="false" customHeight="true" outlineLevel="0" collapsed="false">
      <c r="A779" s="4"/>
    </row>
    <row r="780" customFormat="false" ht="14.25" hidden="false" customHeight="true" outlineLevel="0" collapsed="false">
      <c r="A780" s="4"/>
    </row>
    <row r="781" customFormat="false" ht="14.25" hidden="false" customHeight="true" outlineLevel="0" collapsed="false">
      <c r="A781" s="4"/>
    </row>
    <row r="782" customFormat="false" ht="14.25" hidden="false" customHeight="true" outlineLevel="0" collapsed="false">
      <c r="A782" s="4"/>
    </row>
    <row r="783" customFormat="false" ht="14.25" hidden="false" customHeight="true" outlineLevel="0" collapsed="false">
      <c r="A783" s="4"/>
    </row>
    <row r="784" customFormat="false" ht="14.25" hidden="false" customHeight="true" outlineLevel="0" collapsed="false">
      <c r="A784" s="4"/>
    </row>
    <row r="785" customFormat="false" ht="14.25" hidden="false" customHeight="true" outlineLevel="0" collapsed="false">
      <c r="A785" s="4"/>
    </row>
    <row r="786" customFormat="false" ht="14.25" hidden="false" customHeight="true" outlineLevel="0" collapsed="false">
      <c r="A786" s="4"/>
    </row>
    <row r="787" customFormat="false" ht="14.25" hidden="false" customHeight="true" outlineLevel="0" collapsed="false">
      <c r="A787" s="4"/>
    </row>
    <row r="788" customFormat="false" ht="14.25" hidden="false" customHeight="true" outlineLevel="0" collapsed="false">
      <c r="A788" s="4"/>
    </row>
    <row r="789" customFormat="false" ht="14.25" hidden="false" customHeight="true" outlineLevel="0" collapsed="false">
      <c r="A789" s="4"/>
    </row>
    <row r="790" customFormat="false" ht="14.25" hidden="false" customHeight="true" outlineLevel="0" collapsed="false">
      <c r="A790" s="4"/>
    </row>
    <row r="791" customFormat="false" ht="14.25" hidden="false" customHeight="true" outlineLevel="0" collapsed="false">
      <c r="A791" s="4"/>
    </row>
    <row r="792" customFormat="false" ht="14.25" hidden="false" customHeight="true" outlineLevel="0" collapsed="false">
      <c r="A792" s="4"/>
    </row>
    <row r="793" customFormat="false" ht="14.25" hidden="false" customHeight="true" outlineLevel="0" collapsed="false">
      <c r="A793" s="4"/>
    </row>
    <row r="794" customFormat="false" ht="14.25" hidden="false" customHeight="true" outlineLevel="0" collapsed="false">
      <c r="A794" s="4"/>
    </row>
    <row r="795" customFormat="false" ht="14.25" hidden="false" customHeight="true" outlineLevel="0" collapsed="false">
      <c r="A795" s="4"/>
    </row>
    <row r="796" customFormat="false" ht="14.25" hidden="false" customHeight="true" outlineLevel="0" collapsed="false">
      <c r="A796" s="4"/>
    </row>
    <row r="797" customFormat="false" ht="14.25" hidden="false" customHeight="true" outlineLevel="0" collapsed="false">
      <c r="A797" s="4"/>
    </row>
    <row r="798" customFormat="false" ht="14.25" hidden="false" customHeight="true" outlineLevel="0" collapsed="false">
      <c r="A798" s="4"/>
    </row>
    <row r="799" customFormat="false" ht="14.25" hidden="false" customHeight="true" outlineLevel="0" collapsed="false">
      <c r="A799" s="4"/>
    </row>
    <row r="800" customFormat="false" ht="14.25" hidden="false" customHeight="true" outlineLevel="0" collapsed="false">
      <c r="A800" s="4"/>
    </row>
    <row r="801" customFormat="false" ht="14.25" hidden="false" customHeight="true" outlineLevel="0" collapsed="false">
      <c r="A801" s="4"/>
    </row>
    <row r="802" customFormat="false" ht="14.25" hidden="false" customHeight="true" outlineLevel="0" collapsed="false">
      <c r="A802" s="4"/>
    </row>
    <row r="803" customFormat="false" ht="14.25" hidden="false" customHeight="true" outlineLevel="0" collapsed="false">
      <c r="A803" s="4"/>
    </row>
    <row r="804" customFormat="false" ht="14.25" hidden="false" customHeight="true" outlineLevel="0" collapsed="false">
      <c r="A804" s="4"/>
    </row>
    <row r="805" customFormat="false" ht="14.25" hidden="false" customHeight="true" outlineLevel="0" collapsed="false">
      <c r="A805" s="4"/>
    </row>
    <row r="806" customFormat="false" ht="14.25" hidden="false" customHeight="true" outlineLevel="0" collapsed="false">
      <c r="A806" s="4"/>
    </row>
    <row r="807" customFormat="false" ht="14.25" hidden="false" customHeight="true" outlineLevel="0" collapsed="false">
      <c r="A807" s="4"/>
    </row>
    <row r="808" customFormat="false" ht="14.25" hidden="false" customHeight="true" outlineLevel="0" collapsed="false">
      <c r="A808" s="4"/>
    </row>
    <row r="809" customFormat="false" ht="14.25" hidden="false" customHeight="true" outlineLevel="0" collapsed="false">
      <c r="A809" s="4"/>
    </row>
    <row r="810" customFormat="false" ht="14.25" hidden="false" customHeight="true" outlineLevel="0" collapsed="false">
      <c r="A810" s="4"/>
    </row>
    <row r="811" customFormat="false" ht="14.25" hidden="false" customHeight="true" outlineLevel="0" collapsed="false">
      <c r="A811" s="4"/>
    </row>
    <row r="812" customFormat="false" ht="14.25" hidden="false" customHeight="true" outlineLevel="0" collapsed="false">
      <c r="A812" s="4"/>
    </row>
    <row r="813" customFormat="false" ht="14.25" hidden="false" customHeight="true" outlineLevel="0" collapsed="false">
      <c r="A813" s="4"/>
    </row>
    <row r="814" customFormat="false" ht="14.25" hidden="false" customHeight="true" outlineLevel="0" collapsed="false">
      <c r="A814" s="4"/>
    </row>
    <row r="815" customFormat="false" ht="14.25" hidden="false" customHeight="true" outlineLevel="0" collapsed="false">
      <c r="A815" s="4"/>
    </row>
    <row r="816" customFormat="false" ht="14.25" hidden="false" customHeight="true" outlineLevel="0" collapsed="false">
      <c r="A816" s="4"/>
    </row>
    <row r="817" customFormat="false" ht="14.25" hidden="false" customHeight="true" outlineLevel="0" collapsed="false">
      <c r="A817" s="4"/>
    </row>
    <row r="818" customFormat="false" ht="14.25" hidden="false" customHeight="true" outlineLevel="0" collapsed="false">
      <c r="A818" s="4"/>
    </row>
    <row r="819" customFormat="false" ht="14.25" hidden="false" customHeight="true" outlineLevel="0" collapsed="false">
      <c r="A819" s="4"/>
    </row>
    <row r="820" customFormat="false" ht="14.25" hidden="false" customHeight="true" outlineLevel="0" collapsed="false">
      <c r="A820" s="4"/>
    </row>
    <row r="821" customFormat="false" ht="14.25" hidden="false" customHeight="true" outlineLevel="0" collapsed="false">
      <c r="A821" s="4"/>
    </row>
    <row r="822" customFormat="false" ht="14.25" hidden="false" customHeight="true" outlineLevel="0" collapsed="false">
      <c r="A822" s="4"/>
    </row>
    <row r="823" customFormat="false" ht="14.25" hidden="false" customHeight="true" outlineLevel="0" collapsed="false">
      <c r="A823" s="4"/>
    </row>
    <row r="824" customFormat="false" ht="14.25" hidden="false" customHeight="true" outlineLevel="0" collapsed="false">
      <c r="A824" s="4"/>
    </row>
    <row r="825" customFormat="false" ht="14.25" hidden="false" customHeight="true" outlineLevel="0" collapsed="false">
      <c r="A825" s="4"/>
    </row>
    <row r="826" customFormat="false" ht="14.25" hidden="false" customHeight="true" outlineLevel="0" collapsed="false">
      <c r="A826" s="4"/>
    </row>
    <row r="827" customFormat="false" ht="14.25" hidden="false" customHeight="true" outlineLevel="0" collapsed="false">
      <c r="A827" s="4"/>
    </row>
    <row r="828" customFormat="false" ht="14.25" hidden="false" customHeight="true" outlineLevel="0" collapsed="false">
      <c r="A828" s="4"/>
    </row>
    <row r="829" customFormat="false" ht="14.25" hidden="false" customHeight="true" outlineLevel="0" collapsed="false">
      <c r="A829" s="4"/>
    </row>
    <row r="830" customFormat="false" ht="14.25" hidden="false" customHeight="true" outlineLevel="0" collapsed="false">
      <c r="A830" s="4"/>
    </row>
    <row r="831" customFormat="false" ht="14.25" hidden="false" customHeight="true" outlineLevel="0" collapsed="false">
      <c r="A831" s="4"/>
    </row>
    <row r="832" customFormat="false" ht="14.25" hidden="false" customHeight="true" outlineLevel="0" collapsed="false">
      <c r="A832" s="4"/>
    </row>
    <row r="833" customFormat="false" ht="14.25" hidden="false" customHeight="true" outlineLevel="0" collapsed="false">
      <c r="A833" s="4"/>
    </row>
    <row r="834" customFormat="false" ht="14.25" hidden="false" customHeight="true" outlineLevel="0" collapsed="false">
      <c r="A834" s="4"/>
    </row>
    <row r="835" customFormat="false" ht="14.25" hidden="false" customHeight="true" outlineLevel="0" collapsed="false">
      <c r="A835" s="4"/>
    </row>
    <row r="836" customFormat="false" ht="14.25" hidden="false" customHeight="true" outlineLevel="0" collapsed="false">
      <c r="A836" s="4"/>
    </row>
    <row r="837" customFormat="false" ht="14.25" hidden="false" customHeight="true" outlineLevel="0" collapsed="false">
      <c r="A837" s="4"/>
    </row>
    <row r="838" customFormat="false" ht="14.25" hidden="false" customHeight="true" outlineLevel="0" collapsed="false">
      <c r="A838" s="4"/>
    </row>
    <row r="839" customFormat="false" ht="14.25" hidden="false" customHeight="true" outlineLevel="0" collapsed="false">
      <c r="A839" s="4"/>
    </row>
    <row r="840" customFormat="false" ht="14.25" hidden="false" customHeight="true" outlineLevel="0" collapsed="false">
      <c r="A840" s="4"/>
    </row>
    <row r="841" customFormat="false" ht="14.25" hidden="false" customHeight="true" outlineLevel="0" collapsed="false">
      <c r="A841" s="4"/>
    </row>
    <row r="842" customFormat="false" ht="14.25" hidden="false" customHeight="true" outlineLevel="0" collapsed="false">
      <c r="A842" s="4"/>
    </row>
    <row r="843" customFormat="false" ht="14.25" hidden="false" customHeight="true" outlineLevel="0" collapsed="false">
      <c r="A843" s="4"/>
    </row>
    <row r="844" customFormat="false" ht="14.25" hidden="false" customHeight="true" outlineLevel="0" collapsed="false">
      <c r="A844" s="4"/>
    </row>
    <row r="845" customFormat="false" ht="14.25" hidden="false" customHeight="true" outlineLevel="0" collapsed="false">
      <c r="A845" s="4"/>
    </row>
    <row r="846" customFormat="false" ht="14.25" hidden="false" customHeight="true" outlineLevel="0" collapsed="false">
      <c r="A846" s="4"/>
    </row>
    <row r="847" customFormat="false" ht="14.25" hidden="false" customHeight="true" outlineLevel="0" collapsed="false">
      <c r="A847" s="4"/>
    </row>
    <row r="848" customFormat="false" ht="14.25" hidden="false" customHeight="true" outlineLevel="0" collapsed="false">
      <c r="A848" s="4"/>
    </row>
    <row r="849" customFormat="false" ht="14.25" hidden="false" customHeight="true" outlineLevel="0" collapsed="false">
      <c r="A849" s="4"/>
    </row>
    <row r="850" customFormat="false" ht="14.25" hidden="false" customHeight="true" outlineLevel="0" collapsed="false">
      <c r="A850" s="4"/>
    </row>
    <row r="851" customFormat="false" ht="14.25" hidden="false" customHeight="true" outlineLevel="0" collapsed="false">
      <c r="A851" s="4"/>
    </row>
    <row r="852" customFormat="false" ht="14.25" hidden="false" customHeight="true" outlineLevel="0" collapsed="false">
      <c r="A852" s="4"/>
    </row>
    <row r="853" customFormat="false" ht="14.25" hidden="false" customHeight="true" outlineLevel="0" collapsed="false">
      <c r="A853" s="4"/>
    </row>
    <row r="854" customFormat="false" ht="14.25" hidden="false" customHeight="true" outlineLevel="0" collapsed="false">
      <c r="A854" s="4"/>
    </row>
    <row r="855" customFormat="false" ht="14.25" hidden="false" customHeight="true" outlineLevel="0" collapsed="false">
      <c r="A855" s="4"/>
    </row>
    <row r="856" customFormat="false" ht="14.25" hidden="false" customHeight="true" outlineLevel="0" collapsed="false">
      <c r="A856" s="4"/>
    </row>
    <row r="857" customFormat="false" ht="14.25" hidden="false" customHeight="true" outlineLevel="0" collapsed="false">
      <c r="A857" s="4"/>
    </row>
    <row r="858" customFormat="false" ht="14.25" hidden="false" customHeight="true" outlineLevel="0" collapsed="false">
      <c r="A858" s="4"/>
    </row>
    <row r="859" customFormat="false" ht="14.25" hidden="false" customHeight="true" outlineLevel="0" collapsed="false">
      <c r="A859" s="4"/>
    </row>
    <row r="860" customFormat="false" ht="14.25" hidden="false" customHeight="true" outlineLevel="0" collapsed="false">
      <c r="A860" s="4"/>
    </row>
    <row r="861" customFormat="false" ht="14.25" hidden="false" customHeight="true" outlineLevel="0" collapsed="false">
      <c r="A861" s="4"/>
    </row>
    <row r="862" customFormat="false" ht="14.25" hidden="false" customHeight="true" outlineLevel="0" collapsed="false">
      <c r="A862" s="4"/>
    </row>
    <row r="863" customFormat="false" ht="14.25" hidden="false" customHeight="true" outlineLevel="0" collapsed="false">
      <c r="A863" s="4"/>
    </row>
    <row r="864" customFormat="false" ht="14.25" hidden="false" customHeight="true" outlineLevel="0" collapsed="false">
      <c r="A864" s="4"/>
    </row>
    <row r="865" customFormat="false" ht="14.25" hidden="false" customHeight="true" outlineLevel="0" collapsed="false">
      <c r="A865" s="4"/>
    </row>
    <row r="866" customFormat="false" ht="14.25" hidden="false" customHeight="true" outlineLevel="0" collapsed="false">
      <c r="A866" s="4"/>
    </row>
    <row r="867" customFormat="false" ht="14.25" hidden="false" customHeight="true" outlineLevel="0" collapsed="false">
      <c r="A867" s="4"/>
    </row>
    <row r="868" customFormat="false" ht="14.25" hidden="false" customHeight="true" outlineLevel="0" collapsed="false">
      <c r="A868" s="4"/>
    </row>
    <row r="869" customFormat="false" ht="14.25" hidden="false" customHeight="true" outlineLevel="0" collapsed="false">
      <c r="A869" s="4"/>
    </row>
    <row r="870" customFormat="false" ht="14.25" hidden="false" customHeight="true" outlineLevel="0" collapsed="false">
      <c r="A870" s="4"/>
    </row>
    <row r="871" customFormat="false" ht="14.25" hidden="false" customHeight="true" outlineLevel="0" collapsed="false">
      <c r="A871" s="4"/>
    </row>
    <row r="872" customFormat="false" ht="14.25" hidden="false" customHeight="true" outlineLevel="0" collapsed="false">
      <c r="A872" s="4"/>
    </row>
    <row r="873" customFormat="false" ht="14.25" hidden="false" customHeight="true" outlineLevel="0" collapsed="false">
      <c r="A873" s="4"/>
    </row>
    <row r="874" customFormat="false" ht="14.25" hidden="false" customHeight="true" outlineLevel="0" collapsed="false">
      <c r="A874" s="4"/>
    </row>
    <row r="875" customFormat="false" ht="14.25" hidden="false" customHeight="true" outlineLevel="0" collapsed="false">
      <c r="A875" s="4"/>
    </row>
    <row r="876" customFormat="false" ht="14.25" hidden="false" customHeight="true" outlineLevel="0" collapsed="false">
      <c r="A876" s="4"/>
    </row>
    <row r="877" customFormat="false" ht="14.25" hidden="false" customHeight="true" outlineLevel="0" collapsed="false">
      <c r="A877" s="4"/>
    </row>
    <row r="878" customFormat="false" ht="14.25" hidden="false" customHeight="true" outlineLevel="0" collapsed="false">
      <c r="A878" s="4"/>
    </row>
    <row r="879" customFormat="false" ht="14.25" hidden="false" customHeight="true" outlineLevel="0" collapsed="false">
      <c r="A879" s="4"/>
    </row>
    <row r="880" customFormat="false" ht="14.25" hidden="false" customHeight="true" outlineLevel="0" collapsed="false">
      <c r="A880" s="4"/>
    </row>
    <row r="881" customFormat="false" ht="14.25" hidden="false" customHeight="true" outlineLevel="0" collapsed="false">
      <c r="A881" s="4"/>
    </row>
    <row r="882" customFormat="false" ht="14.25" hidden="false" customHeight="true" outlineLevel="0" collapsed="false">
      <c r="A882" s="4"/>
    </row>
    <row r="883" customFormat="false" ht="14.25" hidden="false" customHeight="true" outlineLevel="0" collapsed="false">
      <c r="A883" s="4"/>
    </row>
    <row r="884" customFormat="false" ht="14.25" hidden="false" customHeight="true" outlineLevel="0" collapsed="false">
      <c r="A884" s="4"/>
    </row>
    <row r="885" customFormat="false" ht="14.25" hidden="false" customHeight="true" outlineLevel="0" collapsed="false">
      <c r="A885" s="4"/>
    </row>
    <row r="886" customFormat="false" ht="14.25" hidden="false" customHeight="true" outlineLevel="0" collapsed="false">
      <c r="A886" s="4"/>
    </row>
    <row r="887" customFormat="false" ht="14.25" hidden="false" customHeight="true" outlineLevel="0" collapsed="false">
      <c r="A887" s="4"/>
    </row>
    <row r="888" customFormat="false" ht="14.25" hidden="false" customHeight="true" outlineLevel="0" collapsed="false">
      <c r="A888" s="4"/>
    </row>
    <row r="889" customFormat="false" ht="14.25" hidden="false" customHeight="true" outlineLevel="0" collapsed="false">
      <c r="A889" s="4"/>
    </row>
    <row r="890" customFormat="false" ht="14.25" hidden="false" customHeight="true" outlineLevel="0" collapsed="false">
      <c r="A890" s="4"/>
    </row>
    <row r="891" customFormat="false" ht="14.25" hidden="false" customHeight="true" outlineLevel="0" collapsed="false">
      <c r="A891" s="4"/>
    </row>
    <row r="892" customFormat="false" ht="14.25" hidden="false" customHeight="true" outlineLevel="0" collapsed="false">
      <c r="A892" s="4"/>
    </row>
    <row r="893" customFormat="false" ht="14.25" hidden="false" customHeight="true" outlineLevel="0" collapsed="false">
      <c r="A893" s="4"/>
    </row>
    <row r="894" customFormat="false" ht="14.25" hidden="false" customHeight="true" outlineLevel="0" collapsed="false">
      <c r="A894" s="4"/>
    </row>
    <row r="895" customFormat="false" ht="14.25" hidden="false" customHeight="true" outlineLevel="0" collapsed="false">
      <c r="A895" s="4"/>
    </row>
    <row r="896" customFormat="false" ht="14.25" hidden="false" customHeight="true" outlineLevel="0" collapsed="false">
      <c r="A896" s="4"/>
    </row>
    <row r="897" customFormat="false" ht="14.25" hidden="false" customHeight="true" outlineLevel="0" collapsed="false">
      <c r="A897" s="4"/>
    </row>
    <row r="898" customFormat="false" ht="14.25" hidden="false" customHeight="true" outlineLevel="0" collapsed="false">
      <c r="A898" s="4"/>
    </row>
    <row r="899" customFormat="false" ht="14.25" hidden="false" customHeight="true" outlineLevel="0" collapsed="false">
      <c r="A899" s="4"/>
    </row>
    <row r="900" customFormat="false" ht="14.25" hidden="false" customHeight="true" outlineLevel="0" collapsed="false">
      <c r="A900" s="4"/>
    </row>
    <row r="901" customFormat="false" ht="14.25" hidden="false" customHeight="true" outlineLevel="0" collapsed="false">
      <c r="A901" s="4"/>
    </row>
    <row r="902" customFormat="false" ht="14.25" hidden="false" customHeight="true" outlineLevel="0" collapsed="false">
      <c r="A902" s="4"/>
    </row>
    <row r="903" customFormat="false" ht="14.25" hidden="false" customHeight="true" outlineLevel="0" collapsed="false">
      <c r="A903" s="4"/>
    </row>
    <row r="904" customFormat="false" ht="14.25" hidden="false" customHeight="true" outlineLevel="0" collapsed="false">
      <c r="A904" s="4"/>
    </row>
    <row r="905" customFormat="false" ht="14.25" hidden="false" customHeight="true" outlineLevel="0" collapsed="false">
      <c r="A905" s="4"/>
    </row>
    <row r="906" customFormat="false" ht="14.25" hidden="false" customHeight="true" outlineLevel="0" collapsed="false">
      <c r="A906" s="4"/>
    </row>
    <row r="907" customFormat="false" ht="14.25" hidden="false" customHeight="true" outlineLevel="0" collapsed="false">
      <c r="A907" s="4"/>
    </row>
    <row r="908" customFormat="false" ht="14.25" hidden="false" customHeight="true" outlineLevel="0" collapsed="false">
      <c r="A908" s="4"/>
    </row>
    <row r="909" customFormat="false" ht="14.25" hidden="false" customHeight="true" outlineLevel="0" collapsed="false">
      <c r="A909" s="4"/>
    </row>
    <row r="910" customFormat="false" ht="14.25" hidden="false" customHeight="true" outlineLevel="0" collapsed="false">
      <c r="A910" s="4"/>
    </row>
    <row r="911" customFormat="false" ht="14.25" hidden="false" customHeight="true" outlineLevel="0" collapsed="false">
      <c r="A911" s="4"/>
    </row>
    <row r="912" customFormat="false" ht="14.25" hidden="false" customHeight="true" outlineLevel="0" collapsed="false">
      <c r="A912" s="4"/>
    </row>
    <row r="913" customFormat="false" ht="14.25" hidden="false" customHeight="true" outlineLevel="0" collapsed="false">
      <c r="A913" s="4"/>
    </row>
    <row r="914" customFormat="false" ht="14.25" hidden="false" customHeight="true" outlineLevel="0" collapsed="false">
      <c r="A914" s="4"/>
    </row>
    <row r="915" customFormat="false" ht="14.25" hidden="false" customHeight="true" outlineLevel="0" collapsed="false">
      <c r="A915" s="4"/>
    </row>
    <row r="916" customFormat="false" ht="14.25" hidden="false" customHeight="true" outlineLevel="0" collapsed="false">
      <c r="A916" s="4"/>
    </row>
    <row r="917" customFormat="false" ht="14.25" hidden="false" customHeight="true" outlineLevel="0" collapsed="false">
      <c r="A917" s="4"/>
    </row>
    <row r="918" customFormat="false" ht="14.25" hidden="false" customHeight="true" outlineLevel="0" collapsed="false">
      <c r="A918" s="4"/>
    </row>
    <row r="919" customFormat="false" ht="14.25" hidden="false" customHeight="true" outlineLevel="0" collapsed="false">
      <c r="A919" s="4"/>
    </row>
    <row r="920" customFormat="false" ht="14.25" hidden="false" customHeight="true" outlineLevel="0" collapsed="false">
      <c r="A920" s="4"/>
    </row>
    <row r="921" customFormat="false" ht="14.25" hidden="false" customHeight="true" outlineLevel="0" collapsed="false">
      <c r="A921" s="4"/>
    </row>
    <row r="922" customFormat="false" ht="14.25" hidden="false" customHeight="true" outlineLevel="0" collapsed="false">
      <c r="A922" s="4"/>
    </row>
    <row r="923" customFormat="false" ht="14.25" hidden="false" customHeight="true" outlineLevel="0" collapsed="false">
      <c r="A923" s="4"/>
    </row>
    <row r="924" customFormat="false" ht="14.25" hidden="false" customHeight="true" outlineLevel="0" collapsed="false">
      <c r="A924" s="4"/>
    </row>
    <row r="925" customFormat="false" ht="14.25" hidden="false" customHeight="true" outlineLevel="0" collapsed="false">
      <c r="A925" s="4"/>
    </row>
    <row r="926" customFormat="false" ht="14.25" hidden="false" customHeight="true" outlineLevel="0" collapsed="false">
      <c r="A926" s="4"/>
    </row>
    <row r="927" customFormat="false" ht="14.25" hidden="false" customHeight="true" outlineLevel="0" collapsed="false">
      <c r="A927" s="4"/>
    </row>
    <row r="928" customFormat="false" ht="14.25" hidden="false" customHeight="true" outlineLevel="0" collapsed="false">
      <c r="A928" s="4"/>
    </row>
    <row r="929" customFormat="false" ht="14.25" hidden="false" customHeight="true" outlineLevel="0" collapsed="false">
      <c r="A929" s="4"/>
    </row>
    <row r="930" customFormat="false" ht="14.25" hidden="false" customHeight="true" outlineLevel="0" collapsed="false">
      <c r="A930" s="4"/>
    </row>
    <row r="931" customFormat="false" ht="14.25" hidden="false" customHeight="true" outlineLevel="0" collapsed="false">
      <c r="A931" s="4"/>
    </row>
    <row r="932" customFormat="false" ht="14.25" hidden="false" customHeight="true" outlineLevel="0" collapsed="false">
      <c r="A932" s="4"/>
    </row>
    <row r="933" customFormat="false" ht="14.25" hidden="false" customHeight="true" outlineLevel="0" collapsed="false">
      <c r="A933" s="4"/>
    </row>
    <row r="934" customFormat="false" ht="14.25" hidden="false" customHeight="true" outlineLevel="0" collapsed="false">
      <c r="A934" s="4"/>
    </row>
    <row r="935" customFormat="false" ht="14.25" hidden="false" customHeight="true" outlineLevel="0" collapsed="false">
      <c r="A935" s="4"/>
    </row>
    <row r="936" customFormat="false" ht="14.25" hidden="false" customHeight="true" outlineLevel="0" collapsed="false">
      <c r="A936" s="4"/>
    </row>
    <row r="937" customFormat="false" ht="14.25" hidden="false" customHeight="true" outlineLevel="0" collapsed="false">
      <c r="A937" s="4"/>
    </row>
    <row r="938" customFormat="false" ht="14.25" hidden="false" customHeight="true" outlineLevel="0" collapsed="false">
      <c r="A938" s="4"/>
    </row>
    <row r="939" customFormat="false" ht="14.25" hidden="false" customHeight="true" outlineLevel="0" collapsed="false">
      <c r="A939" s="4"/>
    </row>
    <row r="940" customFormat="false" ht="14.25" hidden="false" customHeight="true" outlineLevel="0" collapsed="false">
      <c r="A940" s="4"/>
    </row>
    <row r="941" customFormat="false" ht="14.25" hidden="false" customHeight="true" outlineLevel="0" collapsed="false">
      <c r="A941" s="4"/>
    </row>
    <row r="942" customFormat="false" ht="14.25" hidden="false" customHeight="true" outlineLevel="0" collapsed="false">
      <c r="A942" s="4"/>
    </row>
    <row r="943" customFormat="false" ht="14.25" hidden="false" customHeight="true" outlineLevel="0" collapsed="false">
      <c r="A943" s="4"/>
    </row>
    <row r="944" customFormat="false" ht="14.25" hidden="false" customHeight="true" outlineLevel="0" collapsed="false">
      <c r="A944" s="4"/>
    </row>
    <row r="945" customFormat="false" ht="14.25" hidden="false" customHeight="true" outlineLevel="0" collapsed="false">
      <c r="A945" s="4"/>
    </row>
    <row r="946" customFormat="false" ht="14.25" hidden="false" customHeight="true" outlineLevel="0" collapsed="false">
      <c r="A946" s="4"/>
    </row>
    <row r="947" customFormat="false" ht="14.25" hidden="false" customHeight="true" outlineLevel="0" collapsed="false">
      <c r="A947" s="4"/>
    </row>
    <row r="948" customFormat="false" ht="14.25" hidden="false" customHeight="true" outlineLevel="0" collapsed="false">
      <c r="A948" s="4"/>
    </row>
    <row r="949" customFormat="false" ht="14.25" hidden="false" customHeight="true" outlineLevel="0" collapsed="false">
      <c r="A949" s="4"/>
    </row>
    <row r="950" customFormat="false" ht="14.25" hidden="false" customHeight="true" outlineLevel="0" collapsed="false">
      <c r="A950" s="4"/>
    </row>
    <row r="951" customFormat="false" ht="14.25" hidden="false" customHeight="true" outlineLevel="0" collapsed="false">
      <c r="A951" s="4"/>
    </row>
    <row r="952" customFormat="false" ht="14.25" hidden="false" customHeight="true" outlineLevel="0" collapsed="false">
      <c r="A952" s="4"/>
    </row>
    <row r="953" customFormat="false" ht="14.25" hidden="false" customHeight="true" outlineLevel="0" collapsed="false">
      <c r="A953" s="4"/>
    </row>
    <row r="954" customFormat="false" ht="14.25" hidden="false" customHeight="true" outlineLevel="0" collapsed="false">
      <c r="A954" s="4"/>
    </row>
    <row r="955" customFormat="false" ht="14.25" hidden="false" customHeight="true" outlineLevel="0" collapsed="false">
      <c r="A955" s="4"/>
    </row>
    <row r="956" customFormat="false" ht="14.25" hidden="false" customHeight="true" outlineLevel="0" collapsed="false">
      <c r="A956" s="4"/>
    </row>
    <row r="957" customFormat="false" ht="14.25" hidden="false" customHeight="true" outlineLevel="0" collapsed="false">
      <c r="A957" s="4"/>
    </row>
    <row r="958" customFormat="false" ht="14.25" hidden="false" customHeight="true" outlineLevel="0" collapsed="false">
      <c r="A958" s="4"/>
    </row>
    <row r="959" customFormat="false" ht="14.25" hidden="false" customHeight="true" outlineLevel="0" collapsed="false">
      <c r="A959" s="4"/>
    </row>
    <row r="960" customFormat="false" ht="14.25" hidden="false" customHeight="true" outlineLevel="0" collapsed="false">
      <c r="A960" s="4"/>
    </row>
    <row r="961" customFormat="false" ht="14.25" hidden="false" customHeight="true" outlineLevel="0" collapsed="false">
      <c r="A961" s="4"/>
    </row>
    <row r="962" customFormat="false" ht="14.25" hidden="false" customHeight="true" outlineLevel="0" collapsed="false">
      <c r="A962" s="4"/>
    </row>
    <row r="963" customFormat="false" ht="14.25" hidden="false" customHeight="true" outlineLevel="0" collapsed="false">
      <c r="A963" s="4"/>
    </row>
    <row r="964" customFormat="false" ht="14.25" hidden="false" customHeight="true" outlineLevel="0" collapsed="false">
      <c r="A964" s="4"/>
    </row>
    <row r="965" customFormat="false" ht="14.25" hidden="false" customHeight="true" outlineLevel="0" collapsed="false">
      <c r="A965" s="4"/>
    </row>
    <row r="966" customFormat="false" ht="14.25" hidden="false" customHeight="true" outlineLevel="0" collapsed="false">
      <c r="A966" s="4"/>
    </row>
    <row r="967" customFormat="false" ht="14.25" hidden="false" customHeight="true" outlineLevel="0" collapsed="false">
      <c r="A967" s="4"/>
    </row>
    <row r="968" customFormat="false" ht="14.25" hidden="false" customHeight="true" outlineLevel="0" collapsed="false">
      <c r="A968" s="4"/>
    </row>
    <row r="969" customFormat="false" ht="14.25" hidden="false" customHeight="true" outlineLevel="0" collapsed="false">
      <c r="A969" s="4"/>
    </row>
    <row r="970" customFormat="false" ht="14.25" hidden="false" customHeight="true" outlineLevel="0" collapsed="false">
      <c r="A970" s="4"/>
    </row>
    <row r="971" customFormat="false" ht="14.25" hidden="false" customHeight="true" outlineLevel="0" collapsed="false">
      <c r="A971" s="4"/>
    </row>
    <row r="972" customFormat="false" ht="14.25" hidden="false" customHeight="true" outlineLevel="0" collapsed="false">
      <c r="A972" s="4"/>
    </row>
    <row r="973" customFormat="false" ht="14.25" hidden="false" customHeight="true" outlineLevel="0" collapsed="false">
      <c r="A973" s="4"/>
    </row>
    <row r="974" customFormat="false" ht="14.25" hidden="false" customHeight="true" outlineLevel="0" collapsed="false">
      <c r="A974" s="4"/>
    </row>
    <row r="975" customFormat="false" ht="14.25" hidden="false" customHeight="true" outlineLevel="0" collapsed="false">
      <c r="A975" s="4"/>
    </row>
    <row r="976" customFormat="false" ht="14.25" hidden="false" customHeight="true" outlineLevel="0" collapsed="false">
      <c r="A976" s="4"/>
    </row>
    <row r="977" customFormat="false" ht="14.25" hidden="false" customHeight="true" outlineLevel="0" collapsed="false">
      <c r="A977" s="4"/>
    </row>
    <row r="978" customFormat="false" ht="14.25" hidden="false" customHeight="true" outlineLevel="0" collapsed="false">
      <c r="A978" s="4"/>
    </row>
    <row r="979" customFormat="false" ht="14.25" hidden="false" customHeight="true" outlineLevel="0" collapsed="false">
      <c r="A979" s="4"/>
    </row>
    <row r="980" customFormat="false" ht="14.25" hidden="false" customHeight="true" outlineLevel="0" collapsed="false">
      <c r="A980" s="4"/>
    </row>
    <row r="981" customFormat="false" ht="14.25" hidden="false" customHeight="true" outlineLevel="0" collapsed="false">
      <c r="A981" s="4"/>
    </row>
    <row r="982" customFormat="false" ht="14.25" hidden="false" customHeight="true" outlineLevel="0" collapsed="false">
      <c r="A982" s="4"/>
    </row>
    <row r="983" customFormat="false" ht="14.25" hidden="false" customHeight="true" outlineLevel="0" collapsed="false">
      <c r="A983" s="4"/>
    </row>
    <row r="984" customFormat="false" ht="14.25" hidden="false" customHeight="true" outlineLevel="0" collapsed="false">
      <c r="A984" s="4"/>
    </row>
    <row r="985" customFormat="false" ht="14.25" hidden="false" customHeight="true" outlineLevel="0" collapsed="false">
      <c r="A985" s="4"/>
    </row>
    <row r="986" customFormat="false" ht="14.25" hidden="false" customHeight="true" outlineLevel="0" collapsed="false">
      <c r="A986" s="4"/>
    </row>
    <row r="987" customFormat="false" ht="14.25" hidden="false" customHeight="true" outlineLevel="0" collapsed="false">
      <c r="A987" s="4"/>
    </row>
    <row r="988" customFormat="false" ht="14.25" hidden="false" customHeight="true" outlineLevel="0" collapsed="false">
      <c r="A988" s="4"/>
    </row>
    <row r="989" customFormat="false" ht="14.25" hidden="false" customHeight="true" outlineLevel="0" collapsed="false">
      <c r="A989" s="4"/>
    </row>
    <row r="990" customFormat="false" ht="14.25" hidden="false" customHeight="true" outlineLevel="0" collapsed="false">
      <c r="A990" s="4"/>
    </row>
    <row r="991" customFormat="false" ht="14.25" hidden="false" customHeight="true" outlineLevel="0" collapsed="false">
      <c r="A991" s="4"/>
    </row>
    <row r="992" customFormat="false" ht="14.25" hidden="false" customHeight="true" outlineLevel="0" collapsed="false">
      <c r="A992" s="4"/>
    </row>
    <row r="993" customFormat="false" ht="14.25" hidden="false" customHeight="true" outlineLevel="0" collapsed="false">
      <c r="A993" s="4"/>
    </row>
    <row r="994" customFormat="false" ht="14.25" hidden="false" customHeight="true" outlineLevel="0" collapsed="false">
      <c r="A994" s="4"/>
    </row>
    <row r="995" customFormat="false" ht="14.25" hidden="false" customHeight="true" outlineLevel="0" collapsed="false">
      <c r="A995" s="4"/>
    </row>
    <row r="996" customFormat="false" ht="14.25" hidden="false" customHeight="true" outlineLevel="0" collapsed="false">
      <c r="A996" s="4"/>
    </row>
    <row r="997" customFormat="false" ht="14.25" hidden="false" customHeight="true" outlineLevel="0" collapsed="false">
      <c r="A997" s="4"/>
    </row>
    <row r="998" customFormat="false" ht="14.25" hidden="false" customHeight="true" outlineLevel="0" collapsed="false">
      <c r="A998" s="4"/>
    </row>
    <row r="999" customFormat="false" ht="14.25" hidden="false" customHeight="true" outlineLevel="0" collapsed="false">
      <c r="A999" s="4"/>
    </row>
    <row r="1000" customFormat="false" ht="14.25" hidden="false" customHeight="true" outlineLevel="0" collapsed="false">
      <c r="A1000" s="4"/>
    </row>
    <row r="1001" customFormat="false" ht="14.25" hidden="false" customHeight="true" outlineLevel="0" collapsed="false">
      <c r="A1001" s="4"/>
    </row>
    <row r="1002" customFormat="false" ht="14.25" hidden="false" customHeight="true" outlineLevel="0" collapsed="false">
      <c r="A1002" s="4"/>
    </row>
    <row r="1003" customFormat="false" ht="14.25" hidden="false" customHeight="true" outlineLevel="0" collapsed="false">
      <c r="A1003" s="4"/>
    </row>
  </sheetData>
  <mergeCells count="11">
    <mergeCell ref="A1:S1"/>
    <mergeCell ref="A2:S2"/>
    <mergeCell ref="A4:D4"/>
    <mergeCell ref="G4:R4"/>
    <mergeCell ref="E5:F5"/>
    <mergeCell ref="G5:H5"/>
    <mergeCell ref="I5:J5"/>
    <mergeCell ref="K5:L5"/>
    <mergeCell ref="M5:N5"/>
    <mergeCell ref="O5:P5"/>
    <mergeCell ref="Q5:R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26" min="19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154" t="s">
        <v>258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customFormat="false" ht="25.5" hidden="false" customHeight="true" outlineLevel="0" collapsed="false">
      <c r="A3" s="8" t="s">
        <v>90</v>
      </c>
      <c r="B3" s="96" t="s">
        <v>46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v>6400</v>
      </c>
      <c r="C10" s="22" t="n">
        <f aca="false">L32+N32</f>
        <v>6400</v>
      </c>
      <c r="D10" s="38"/>
      <c r="E10" s="24"/>
      <c r="F10" s="102"/>
      <c r="G10" s="25"/>
      <c r="H10" s="102"/>
      <c r="I10" s="25"/>
      <c r="J10" s="102"/>
      <c r="K10" s="25"/>
      <c r="L10" s="38"/>
      <c r="M10" s="25"/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2400</v>
      </c>
      <c r="C11" s="196" t="n">
        <f aca="false">P32</f>
        <v>2400</v>
      </c>
      <c r="D11" s="38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102"/>
      <c r="C12" s="103"/>
      <c r="D12" s="102"/>
      <c r="E12" s="103"/>
      <c r="F12" s="102"/>
      <c r="G12" s="103"/>
      <c r="H12" s="102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/>
      <c r="C17" s="8"/>
      <c r="D17" s="105" t="n">
        <f aca="false">SUM(D10:D16)</f>
        <v>0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259</v>
      </c>
      <c r="L21" s="111"/>
      <c r="M21" s="111" t="s">
        <v>260</v>
      </c>
      <c r="N21" s="111"/>
      <c r="O21" s="111" t="s">
        <v>261</v>
      </c>
      <c r="P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M22" s="111"/>
      <c r="N22" s="111"/>
      <c r="O22" s="111"/>
      <c r="P22" s="111"/>
    </row>
    <row r="23" customFormat="false" ht="25.5" hidden="false" customHeight="true" outlineLevel="0" collapsed="false">
      <c r="A23" s="115"/>
      <c r="B23" s="115" t="s">
        <v>112</v>
      </c>
      <c r="C23" s="116" t="s">
        <v>134</v>
      </c>
      <c r="D23" s="116"/>
      <c r="E23" s="116"/>
      <c r="F23" s="116"/>
      <c r="G23" s="116"/>
      <c r="H23" s="116"/>
      <c r="I23" s="117" t="n">
        <v>6400</v>
      </c>
      <c r="K23" s="107" t="s">
        <v>114</v>
      </c>
      <c r="L23" s="107" t="s">
        <v>4</v>
      </c>
      <c r="M23" s="107" t="s">
        <v>114</v>
      </c>
      <c r="N23" s="107" t="s">
        <v>4</v>
      </c>
      <c r="O23" s="107" t="s">
        <v>114</v>
      </c>
      <c r="P23" s="107" t="s">
        <v>4</v>
      </c>
    </row>
    <row r="24" customFormat="false" ht="14.25" hidden="false" customHeight="true" outlineLevel="0" collapsed="false">
      <c r="A24" s="115"/>
      <c r="B24" s="115" t="s">
        <v>112</v>
      </c>
      <c r="C24" s="118"/>
      <c r="D24" s="118"/>
      <c r="E24" s="118"/>
      <c r="F24" s="118"/>
      <c r="G24" s="118"/>
      <c r="H24" s="118"/>
      <c r="I24" s="117"/>
      <c r="K24" s="119" t="n">
        <v>44734</v>
      </c>
      <c r="L24" s="120" t="n">
        <v>400</v>
      </c>
      <c r="M24" s="119" t="n">
        <v>44734</v>
      </c>
      <c r="N24" s="120" t="n">
        <v>400</v>
      </c>
      <c r="O24" s="119" t="n">
        <v>44734</v>
      </c>
      <c r="P24" s="120" t="n">
        <v>0</v>
      </c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44764</v>
      </c>
      <c r="L25" s="120" t="n">
        <v>400</v>
      </c>
      <c r="M25" s="119" t="n">
        <v>44764</v>
      </c>
      <c r="N25" s="120" t="n">
        <v>400</v>
      </c>
      <c r="O25" s="119" t="n">
        <v>44764</v>
      </c>
      <c r="P25" s="120" t="n">
        <v>0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44795</v>
      </c>
      <c r="L26" s="120" t="n">
        <v>400</v>
      </c>
      <c r="M26" s="119" t="n">
        <v>44795</v>
      </c>
      <c r="N26" s="120" t="n">
        <v>400</v>
      </c>
      <c r="O26" s="119" t="n">
        <v>44795</v>
      </c>
      <c r="P26" s="120" t="n">
        <v>400</v>
      </c>
    </row>
    <row r="27" customFormat="false" ht="14.25" hidden="false" customHeight="true" outlineLevel="0" collapsed="false">
      <c r="A27" s="113" t="s">
        <v>94</v>
      </c>
      <c r="B27" s="200" t="s">
        <v>111</v>
      </c>
      <c r="C27" s="201" t="s">
        <v>115</v>
      </c>
      <c r="D27" s="201"/>
      <c r="E27" s="201"/>
      <c r="F27" s="201"/>
      <c r="G27" s="201"/>
      <c r="H27" s="201"/>
      <c r="I27" s="201"/>
      <c r="K27" s="119" t="n">
        <v>44826</v>
      </c>
      <c r="L27" s="120" t="n">
        <v>400</v>
      </c>
      <c r="M27" s="119" t="n">
        <v>44826</v>
      </c>
      <c r="N27" s="120" t="n">
        <v>400</v>
      </c>
      <c r="O27" s="119" t="n">
        <v>44826</v>
      </c>
      <c r="P27" s="120" t="n">
        <v>400</v>
      </c>
    </row>
    <row r="28" customFormat="false" ht="14.25" hidden="false" customHeight="true" outlineLevel="0" collapsed="false">
      <c r="A28" s="127"/>
      <c r="B28" s="128" t="s">
        <v>116</v>
      </c>
      <c r="C28" s="129"/>
      <c r="D28" s="129"/>
      <c r="E28" s="129"/>
      <c r="F28" s="129"/>
      <c r="G28" s="129"/>
      <c r="H28" s="129"/>
      <c r="I28" s="117"/>
      <c r="K28" s="119" t="n">
        <v>44856</v>
      </c>
      <c r="L28" s="120" t="n">
        <v>400</v>
      </c>
      <c r="M28" s="119" t="n">
        <v>44856</v>
      </c>
      <c r="N28" s="120" t="n">
        <v>400</v>
      </c>
      <c r="O28" s="119" t="n">
        <v>44856</v>
      </c>
      <c r="P28" s="120" t="n">
        <v>400</v>
      </c>
    </row>
    <row r="29" customFormat="false" ht="14.25" hidden="false" customHeight="true" outlineLevel="0" collapsed="false">
      <c r="A29" s="127"/>
      <c r="B29" s="128" t="s">
        <v>116</v>
      </c>
      <c r="C29" s="130"/>
      <c r="D29" s="130"/>
      <c r="E29" s="130"/>
      <c r="F29" s="130"/>
      <c r="G29" s="130"/>
      <c r="H29" s="130"/>
      <c r="I29" s="117"/>
      <c r="K29" s="119" t="n">
        <v>44887</v>
      </c>
      <c r="L29" s="120" t="n">
        <v>400</v>
      </c>
      <c r="M29" s="119" t="n">
        <v>44887</v>
      </c>
      <c r="N29" s="120" t="n">
        <v>400</v>
      </c>
      <c r="O29" s="119" t="n">
        <v>44887</v>
      </c>
      <c r="P29" s="120" t="n">
        <v>400</v>
      </c>
    </row>
    <row r="30" customFormat="false" ht="14.25" hidden="false" customHeight="true" outlineLevel="0" collapsed="false">
      <c r="A30" s="127"/>
      <c r="B30" s="128" t="s">
        <v>116</v>
      </c>
      <c r="C30" s="118"/>
      <c r="D30" s="118"/>
      <c r="E30" s="118"/>
      <c r="F30" s="118"/>
      <c r="G30" s="118"/>
      <c r="H30" s="118"/>
      <c r="I30" s="131"/>
      <c r="K30" s="119" t="n">
        <v>44917</v>
      </c>
      <c r="L30" s="120" t="n">
        <v>400</v>
      </c>
      <c r="M30" s="119" t="n">
        <v>44917</v>
      </c>
      <c r="N30" s="120" t="n">
        <v>400</v>
      </c>
      <c r="O30" s="119" t="n">
        <v>44917</v>
      </c>
      <c r="P30" s="120" t="n">
        <v>400</v>
      </c>
    </row>
    <row r="31" customFormat="false" ht="14.25" hidden="false" customHeight="true" outlineLevel="0" collapsed="false">
      <c r="A31" s="132"/>
      <c r="B31" s="128" t="s">
        <v>116</v>
      </c>
      <c r="C31" s="133"/>
      <c r="D31" s="133"/>
      <c r="E31" s="133"/>
      <c r="F31" s="133"/>
      <c r="G31" s="133"/>
      <c r="H31" s="134"/>
      <c r="I31" s="135"/>
      <c r="K31" s="119" t="n">
        <v>44948</v>
      </c>
      <c r="L31" s="120" t="n">
        <v>400</v>
      </c>
      <c r="M31" s="119" t="n">
        <v>44948</v>
      </c>
      <c r="N31" s="120" t="n">
        <v>400</v>
      </c>
      <c r="O31" s="119" t="n">
        <v>44948</v>
      </c>
      <c r="P31" s="120" t="n">
        <v>400</v>
      </c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SUM(I28:I30)</f>
        <v>0</v>
      </c>
      <c r="K32" s="126" t="s">
        <v>4</v>
      </c>
      <c r="L32" s="126" t="n">
        <f aca="false">SUM(L24:L31)</f>
        <v>3200</v>
      </c>
      <c r="M32" s="126" t="s">
        <v>4</v>
      </c>
      <c r="N32" s="126" t="n">
        <f aca="false">SUM(N24:N31)</f>
        <v>3200</v>
      </c>
      <c r="O32" s="126" t="s">
        <v>4</v>
      </c>
      <c r="P32" s="126" t="n">
        <f aca="false">SUM(P24:P31)</f>
        <v>2400</v>
      </c>
    </row>
    <row r="33" customFormat="false" ht="14.25" hidden="false" customHeight="true" outlineLevel="0" collapsed="false"/>
    <row r="34" customFormat="false" ht="14.25" hidden="false" customHeight="true" outlineLevel="0" collapsed="false">
      <c r="A34" s="113" t="s">
        <v>94</v>
      </c>
      <c r="B34" s="114" t="s">
        <v>111</v>
      </c>
      <c r="C34" s="118"/>
      <c r="D34" s="118"/>
      <c r="E34" s="118"/>
      <c r="F34" s="118"/>
      <c r="G34" s="118"/>
      <c r="H34" s="118"/>
      <c r="I34" s="118"/>
    </row>
    <row r="35" customFormat="false" ht="14.25" hidden="false" customHeight="true" outlineLevel="0" collapsed="false">
      <c r="A35" s="115"/>
      <c r="B35" s="115"/>
      <c r="C35" s="118"/>
      <c r="D35" s="118"/>
      <c r="E35" s="118"/>
      <c r="F35" s="118"/>
      <c r="G35" s="118"/>
      <c r="H35" s="118"/>
      <c r="I35" s="117"/>
    </row>
    <row r="36" customFormat="false" ht="14.25" hidden="false" customHeight="true" outlineLevel="0" collapsed="false">
      <c r="A36" s="115"/>
      <c r="B36" s="115"/>
      <c r="C36" s="118"/>
      <c r="D36" s="118"/>
      <c r="E36" s="118"/>
      <c r="F36" s="118"/>
      <c r="G36" s="118"/>
      <c r="H36" s="118"/>
      <c r="I36" s="117"/>
    </row>
    <row r="37" customFormat="false" ht="14.25" hidden="false" customHeight="true" outlineLevel="0" collapsed="false">
      <c r="A37" s="115"/>
      <c r="B37" s="121" t="s">
        <v>4</v>
      </c>
      <c r="C37" s="121"/>
      <c r="D37" s="121"/>
      <c r="E37" s="121"/>
      <c r="F37" s="121"/>
      <c r="G37" s="121"/>
      <c r="H37" s="121"/>
      <c r="I37" s="122"/>
      <c r="K37" s="139" t="s">
        <v>123</v>
      </c>
      <c r="L37" s="139"/>
      <c r="M37" s="139"/>
      <c r="N37" s="139"/>
      <c r="O37" s="139"/>
      <c r="P37" s="139"/>
      <c r="Q37" s="139"/>
      <c r="R37" s="139"/>
      <c r="S37" s="139"/>
    </row>
    <row r="38" customFormat="false" ht="14.25" hidden="false" customHeight="true" outlineLevel="0" collapsed="false">
      <c r="A38" s="123"/>
      <c r="B38" s="156"/>
      <c r="C38" s="156"/>
      <c r="D38" s="156"/>
      <c r="E38" s="156"/>
      <c r="F38" s="156"/>
      <c r="G38" s="156"/>
      <c r="H38" s="156"/>
      <c r="I38" s="156"/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8"/>
      <c r="D40" s="118"/>
      <c r="E40" s="118"/>
      <c r="F40" s="118"/>
      <c r="G40" s="118"/>
      <c r="H40" s="118"/>
      <c r="I40" s="118"/>
      <c r="K40" s="157"/>
      <c r="L40" s="158"/>
      <c r="M40" s="158"/>
      <c r="N40" s="159"/>
      <c r="O40" s="160"/>
      <c r="P40" s="104"/>
      <c r="Q40" s="104"/>
      <c r="R40" s="104"/>
      <c r="S40" s="161"/>
    </row>
    <row r="41" customFormat="false" ht="14.25" hidden="false" customHeight="true" outlineLevel="0" collapsed="false">
      <c r="A41" s="115"/>
      <c r="B41" s="115"/>
      <c r="C41" s="118"/>
      <c r="D41" s="118"/>
      <c r="E41" s="118"/>
      <c r="F41" s="118"/>
      <c r="G41" s="118"/>
      <c r="H41" s="118"/>
      <c r="I41" s="117"/>
      <c r="K41" s="149"/>
      <c r="L41" s="150"/>
      <c r="M41" s="150"/>
      <c r="N41" s="151"/>
      <c r="O41" s="152"/>
      <c r="P41" s="104"/>
      <c r="Q41" s="104"/>
      <c r="R41" s="104"/>
      <c r="S41" s="153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22"/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48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M21:N22"/>
    <mergeCell ref="O21:P22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C36:H36"/>
    <mergeCell ref="B37:H37"/>
    <mergeCell ref="K37:S37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P41:R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.38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19" min="19" style="0" width="9.63"/>
    <col collapsed="false" customWidth="true" hidden="false" outlineLevel="0" max="26" min="20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154" t="s">
        <v>262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customFormat="false" ht="25.5" hidden="false" customHeight="true" outlineLevel="0" collapsed="false">
      <c r="A3" s="8" t="s">
        <v>90</v>
      </c>
      <c r="B3" s="96" t="s">
        <v>61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v>5600</v>
      </c>
      <c r="C10" s="22" t="n">
        <f aca="false">L31+P31+N31</f>
        <v>5600</v>
      </c>
      <c r="D10" s="38" t="n">
        <f aca="false">1400+58.66-1054.01</f>
        <v>404.65</v>
      </c>
      <c r="E10" s="24" t="n">
        <f aca="false">I32</f>
        <v>404.65</v>
      </c>
      <c r="F10" s="102"/>
      <c r="G10" s="25"/>
      <c r="H10" s="38"/>
      <c r="I10" s="25"/>
      <c r="J10" s="102"/>
      <c r="K10" s="25"/>
      <c r="L10" s="38"/>
      <c r="M10" s="25"/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2400</v>
      </c>
      <c r="C11" s="196" t="n">
        <f aca="false">R31</f>
        <v>2400</v>
      </c>
      <c r="D11" s="38"/>
      <c r="E11" s="215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38" t="n">
        <v>1054.01</v>
      </c>
      <c r="C12" s="196" t="n">
        <v>1054</v>
      </c>
      <c r="D12" s="102"/>
      <c r="E12" s="103"/>
      <c r="F12" s="102"/>
      <c r="G12" s="103"/>
      <c r="H12" s="102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/>
      <c r="C17" s="8"/>
      <c r="D17" s="105"/>
      <c r="E17" s="105" t="n">
        <f aca="false">D10+D11-E10</f>
        <v>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263</v>
      </c>
      <c r="L21" s="111"/>
      <c r="M21" s="111" t="s">
        <v>264</v>
      </c>
      <c r="N21" s="111"/>
      <c r="O21" s="111" t="s">
        <v>265</v>
      </c>
      <c r="P21" s="111"/>
      <c r="Q21" s="111" t="s">
        <v>266</v>
      </c>
      <c r="R21" s="111"/>
      <c r="T21" s="111" t="s">
        <v>267</v>
      </c>
      <c r="U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M22" s="111"/>
      <c r="N22" s="111"/>
      <c r="O22" s="111"/>
      <c r="P22" s="111"/>
      <c r="Q22" s="111"/>
      <c r="R22" s="111"/>
      <c r="T22" s="111"/>
      <c r="U22" s="111"/>
    </row>
    <row r="23" customFormat="false" ht="25.5" hidden="false" customHeight="true" outlineLevel="0" collapsed="false">
      <c r="A23" s="115"/>
      <c r="B23" s="115" t="s">
        <v>112</v>
      </c>
      <c r="C23" s="116" t="s">
        <v>235</v>
      </c>
      <c r="D23" s="116"/>
      <c r="E23" s="116"/>
      <c r="F23" s="116"/>
      <c r="G23" s="116"/>
      <c r="H23" s="116"/>
      <c r="I23" s="117" t="n">
        <v>5600</v>
      </c>
      <c r="K23" s="107" t="s">
        <v>114</v>
      </c>
      <c r="L23" s="107" t="s">
        <v>4</v>
      </c>
      <c r="M23" s="107" t="s">
        <v>114</v>
      </c>
      <c r="N23" s="107" t="s">
        <v>4</v>
      </c>
      <c r="O23" s="107" t="s">
        <v>114</v>
      </c>
      <c r="P23" s="107" t="s">
        <v>4</v>
      </c>
      <c r="Q23" s="107" t="s">
        <v>114</v>
      </c>
      <c r="R23" s="107" t="s">
        <v>4</v>
      </c>
      <c r="T23" s="107" t="s">
        <v>114</v>
      </c>
      <c r="U23" s="107" t="s">
        <v>4</v>
      </c>
    </row>
    <row r="24" customFormat="false" ht="14.25" hidden="false" customHeight="true" outlineLevel="0" collapsed="false">
      <c r="A24" s="115"/>
      <c r="B24" s="115" t="s">
        <v>112</v>
      </c>
      <c r="C24" s="118"/>
      <c r="D24" s="118"/>
      <c r="E24" s="118"/>
      <c r="F24" s="118"/>
      <c r="G24" s="118"/>
      <c r="H24" s="118"/>
      <c r="I24" s="117"/>
      <c r="K24" s="119" t="n">
        <v>44764</v>
      </c>
      <c r="L24" s="120" t="n">
        <v>400</v>
      </c>
      <c r="M24" s="119" t="n">
        <v>44764</v>
      </c>
      <c r="N24" s="120" t="n">
        <v>0</v>
      </c>
      <c r="O24" s="119" t="n">
        <v>44764</v>
      </c>
      <c r="P24" s="120" t="n">
        <v>400</v>
      </c>
      <c r="Q24" s="119" t="n">
        <v>44764</v>
      </c>
      <c r="R24" s="120" t="n">
        <v>0</v>
      </c>
      <c r="T24" s="119" t="n">
        <v>44795</v>
      </c>
      <c r="U24" s="120" t="n">
        <v>354</v>
      </c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44795</v>
      </c>
      <c r="L25" s="120" t="n">
        <v>400</v>
      </c>
      <c r="M25" s="119" t="n">
        <v>44795</v>
      </c>
      <c r="N25" s="120" t="n">
        <v>0</v>
      </c>
      <c r="O25" s="119" t="n">
        <v>44795</v>
      </c>
      <c r="P25" s="120" t="n">
        <v>400</v>
      </c>
      <c r="Q25" s="119" t="n">
        <v>44795</v>
      </c>
      <c r="R25" s="120" t="n">
        <v>400</v>
      </c>
      <c r="T25" s="119" t="n">
        <v>44826</v>
      </c>
      <c r="U25" s="120" t="n">
        <v>350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44826</v>
      </c>
      <c r="L26" s="120" t="n">
        <v>400</v>
      </c>
      <c r="M26" s="119" t="n">
        <v>44826</v>
      </c>
      <c r="N26" s="120" t="n">
        <v>0</v>
      </c>
      <c r="O26" s="119" t="n">
        <v>44826</v>
      </c>
      <c r="P26" s="120" t="n">
        <v>400</v>
      </c>
      <c r="Q26" s="119" t="n">
        <v>44826</v>
      </c>
      <c r="R26" s="120" t="n">
        <v>400</v>
      </c>
      <c r="T26" s="119" t="n">
        <v>44856</v>
      </c>
      <c r="U26" s="120" t="n">
        <v>350</v>
      </c>
    </row>
    <row r="27" customFormat="false" ht="14.25" hidden="false" customHeight="true" outlineLevel="0" collapsed="false">
      <c r="A27" s="113" t="s">
        <v>94</v>
      </c>
      <c r="B27" s="200" t="s">
        <v>111</v>
      </c>
      <c r="C27" s="201" t="s">
        <v>115</v>
      </c>
      <c r="D27" s="201"/>
      <c r="E27" s="201"/>
      <c r="F27" s="201"/>
      <c r="G27" s="201"/>
      <c r="H27" s="201"/>
      <c r="I27" s="201"/>
      <c r="K27" s="119" t="n">
        <v>44856</v>
      </c>
      <c r="L27" s="120" t="n">
        <v>400</v>
      </c>
      <c r="M27" s="119" t="n">
        <v>44856</v>
      </c>
      <c r="N27" s="120" t="n">
        <v>0</v>
      </c>
      <c r="O27" s="119" t="n">
        <v>44856</v>
      </c>
      <c r="P27" s="120" t="n">
        <v>400</v>
      </c>
      <c r="Q27" s="119" t="n">
        <v>44856</v>
      </c>
      <c r="R27" s="120" t="n">
        <v>400</v>
      </c>
      <c r="T27" s="126" t="s">
        <v>4</v>
      </c>
      <c r="U27" s="126" t="n">
        <f aca="false">SUM(U24:U26)</f>
        <v>1054</v>
      </c>
    </row>
    <row r="28" customFormat="false" ht="14.25" hidden="false" customHeight="true" outlineLevel="0" collapsed="false">
      <c r="A28" s="127"/>
      <c r="B28" s="128" t="s">
        <v>116</v>
      </c>
      <c r="C28" s="129" t="s">
        <v>268</v>
      </c>
      <c r="D28" s="129"/>
      <c r="E28" s="129"/>
      <c r="F28" s="129"/>
      <c r="G28" s="129"/>
      <c r="H28" s="129"/>
      <c r="I28" s="117" t="n">
        <v>346</v>
      </c>
      <c r="K28" s="119" t="n">
        <v>44887</v>
      </c>
      <c r="L28" s="120" t="n">
        <v>400</v>
      </c>
      <c r="M28" s="119" t="n">
        <v>44887</v>
      </c>
      <c r="N28" s="120" t="n">
        <v>0</v>
      </c>
      <c r="O28" s="119" t="n">
        <v>44887</v>
      </c>
      <c r="P28" s="120" t="n">
        <v>400</v>
      </c>
      <c r="Q28" s="119" t="n">
        <v>44887</v>
      </c>
      <c r="R28" s="120" t="n">
        <v>400</v>
      </c>
    </row>
    <row r="29" customFormat="false" ht="14.25" hidden="false" customHeight="true" outlineLevel="0" collapsed="false">
      <c r="A29" s="127"/>
      <c r="B29" s="128" t="s">
        <v>116</v>
      </c>
      <c r="C29" s="130" t="s">
        <v>269</v>
      </c>
      <c r="D29" s="130"/>
      <c r="E29" s="130"/>
      <c r="F29" s="130"/>
      <c r="G29" s="130"/>
      <c r="H29" s="130"/>
      <c r="I29" s="117" t="n">
        <v>58.65</v>
      </c>
      <c r="K29" s="119" t="n">
        <v>44917</v>
      </c>
      <c r="L29" s="120" t="n">
        <v>0</v>
      </c>
      <c r="M29" s="119" t="n">
        <v>44917</v>
      </c>
      <c r="N29" s="120" t="n">
        <v>400</v>
      </c>
      <c r="O29" s="119" t="n">
        <v>44917</v>
      </c>
      <c r="P29" s="120" t="n">
        <v>400</v>
      </c>
      <c r="Q29" s="119" t="n">
        <v>44917</v>
      </c>
      <c r="R29" s="120" t="n">
        <v>400</v>
      </c>
    </row>
    <row r="30" customFormat="false" ht="14.25" hidden="false" customHeight="true" outlineLevel="0" collapsed="false">
      <c r="A30" s="127"/>
      <c r="B30" s="128" t="s">
        <v>116</v>
      </c>
      <c r="C30" s="118"/>
      <c r="D30" s="118"/>
      <c r="E30" s="118"/>
      <c r="F30" s="118"/>
      <c r="G30" s="118"/>
      <c r="H30" s="118"/>
      <c r="I30" s="131"/>
      <c r="K30" s="119" t="n">
        <v>44948</v>
      </c>
      <c r="L30" s="120" t="n">
        <v>0</v>
      </c>
      <c r="M30" s="119" t="n">
        <v>44948</v>
      </c>
      <c r="N30" s="120" t="n">
        <v>400</v>
      </c>
      <c r="O30" s="119" t="n">
        <v>44948</v>
      </c>
      <c r="P30" s="120" t="n">
        <v>400</v>
      </c>
      <c r="Q30" s="119" t="n">
        <v>44948</v>
      </c>
      <c r="R30" s="120" t="n">
        <v>400</v>
      </c>
    </row>
    <row r="31" customFormat="false" ht="14.25" hidden="false" customHeight="true" outlineLevel="0" collapsed="false">
      <c r="A31" s="132"/>
      <c r="B31" s="128" t="s">
        <v>116</v>
      </c>
      <c r="C31" s="133"/>
      <c r="D31" s="133"/>
      <c r="E31" s="133"/>
      <c r="F31" s="133"/>
      <c r="G31" s="133"/>
      <c r="H31" s="134"/>
      <c r="I31" s="135"/>
      <c r="K31" s="126" t="s">
        <v>4</v>
      </c>
      <c r="L31" s="126" t="n">
        <f aca="false">SUM(L24:L30)</f>
        <v>2000</v>
      </c>
      <c r="M31" s="126" t="s">
        <v>4</v>
      </c>
      <c r="N31" s="126" t="n">
        <f aca="false">SUM(N24:N30)</f>
        <v>800</v>
      </c>
      <c r="O31" s="126" t="s">
        <v>4</v>
      </c>
      <c r="P31" s="126" t="n">
        <f aca="false">SUM(P24:P30)</f>
        <v>2800</v>
      </c>
      <c r="Q31" s="126" t="s">
        <v>4</v>
      </c>
      <c r="R31" s="126" t="n">
        <f aca="false">SUM(R24:R30)</f>
        <v>2400</v>
      </c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SUM(I28:I30)</f>
        <v>404.65</v>
      </c>
    </row>
    <row r="33" customFormat="false" ht="14.25" hidden="false" customHeight="true" outlineLevel="0" collapsed="false"/>
    <row r="34" customFormat="false" ht="14.25" hidden="false" customHeight="true" outlineLevel="0" collapsed="false">
      <c r="A34" s="113" t="s">
        <v>94</v>
      </c>
      <c r="B34" s="114" t="s">
        <v>111</v>
      </c>
      <c r="C34" s="118"/>
      <c r="D34" s="118"/>
      <c r="E34" s="118"/>
      <c r="F34" s="118"/>
      <c r="G34" s="118"/>
      <c r="H34" s="118"/>
      <c r="I34" s="118"/>
    </row>
    <row r="35" customFormat="false" ht="14.25" hidden="false" customHeight="true" outlineLevel="0" collapsed="false">
      <c r="A35" s="115"/>
      <c r="B35" s="115"/>
      <c r="C35" s="118"/>
      <c r="D35" s="118"/>
      <c r="E35" s="118"/>
      <c r="F35" s="118"/>
      <c r="G35" s="118"/>
      <c r="H35" s="118"/>
      <c r="I35" s="117"/>
    </row>
    <row r="36" customFormat="false" ht="14.25" hidden="false" customHeight="true" outlineLevel="0" collapsed="false">
      <c r="A36" s="115"/>
      <c r="B36" s="115"/>
      <c r="C36" s="118"/>
      <c r="D36" s="118"/>
      <c r="E36" s="118"/>
      <c r="F36" s="118"/>
      <c r="G36" s="118"/>
      <c r="H36" s="118"/>
      <c r="I36" s="117"/>
    </row>
    <row r="37" customFormat="false" ht="14.25" hidden="false" customHeight="true" outlineLevel="0" collapsed="false">
      <c r="A37" s="115"/>
      <c r="B37" s="121" t="s">
        <v>4</v>
      </c>
      <c r="C37" s="121"/>
      <c r="D37" s="121"/>
      <c r="E37" s="121"/>
      <c r="F37" s="121"/>
      <c r="G37" s="121"/>
      <c r="H37" s="121"/>
      <c r="I37" s="122"/>
      <c r="K37" s="139" t="s">
        <v>123</v>
      </c>
      <c r="L37" s="139"/>
      <c r="M37" s="139"/>
      <c r="N37" s="139"/>
      <c r="O37" s="139"/>
      <c r="P37" s="139"/>
      <c r="Q37" s="139"/>
      <c r="R37" s="139"/>
      <c r="S37" s="139"/>
    </row>
    <row r="38" customFormat="false" ht="14.25" hidden="false" customHeight="true" outlineLevel="0" collapsed="false">
      <c r="A38" s="123"/>
      <c r="B38" s="156"/>
      <c r="C38" s="156"/>
      <c r="D38" s="156"/>
      <c r="E38" s="156"/>
      <c r="F38" s="156"/>
      <c r="G38" s="156"/>
      <c r="H38" s="156"/>
      <c r="I38" s="156"/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8"/>
      <c r="D40" s="118"/>
      <c r="E40" s="118"/>
      <c r="F40" s="118"/>
      <c r="G40" s="118"/>
      <c r="H40" s="118"/>
      <c r="I40" s="118"/>
      <c r="K40" s="157"/>
      <c r="L40" s="158"/>
      <c r="M40" s="158"/>
      <c r="N40" s="159"/>
      <c r="O40" s="160"/>
      <c r="P40" s="104"/>
      <c r="Q40" s="104"/>
      <c r="R40" s="104"/>
      <c r="S40" s="161"/>
    </row>
    <row r="41" customFormat="false" ht="14.25" hidden="false" customHeight="true" outlineLevel="0" collapsed="false">
      <c r="A41" s="115"/>
      <c r="B41" s="115"/>
      <c r="C41" s="118"/>
      <c r="D41" s="118"/>
      <c r="E41" s="118"/>
      <c r="F41" s="118"/>
      <c r="G41" s="118"/>
      <c r="H41" s="118"/>
      <c r="I41" s="117"/>
      <c r="K41" s="149"/>
      <c r="L41" s="150"/>
      <c r="M41" s="150"/>
      <c r="N41" s="151"/>
      <c r="O41" s="152"/>
      <c r="P41" s="104"/>
      <c r="Q41" s="104"/>
      <c r="R41" s="104"/>
      <c r="S41" s="153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22"/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50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M21:N22"/>
    <mergeCell ref="O21:P22"/>
    <mergeCell ref="Q21:R22"/>
    <mergeCell ref="T21:U22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C36:H36"/>
    <mergeCell ref="B37:H37"/>
    <mergeCell ref="K37:S37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P41:R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26" min="19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94" t="s">
        <v>270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customFormat="false" ht="25.5" hidden="false" customHeight="true" outlineLevel="0" collapsed="false">
      <c r="A3" s="8" t="s">
        <v>90</v>
      </c>
      <c r="B3" s="96" t="s">
        <v>271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5" t="s">
        <v>272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102" t="n">
        <v>6400</v>
      </c>
      <c r="C10" s="22" t="n">
        <f aca="false">L32+N32</f>
        <v>6400</v>
      </c>
      <c r="D10" s="102"/>
      <c r="E10" s="24"/>
      <c r="F10" s="102"/>
      <c r="G10" s="25"/>
      <c r="H10" s="102"/>
      <c r="I10" s="25"/>
      <c r="J10" s="102"/>
      <c r="K10" s="25"/>
      <c r="L10" s="102"/>
      <c r="M10" s="25"/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2400</v>
      </c>
      <c r="C11" s="196" t="n">
        <f aca="false">P32</f>
        <v>2400</v>
      </c>
      <c r="D11" s="102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102"/>
      <c r="C12" s="103"/>
      <c r="D12" s="102"/>
      <c r="E12" s="103"/>
      <c r="F12" s="102"/>
      <c r="G12" s="103"/>
      <c r="H12" s="102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273</v>
      </c>
      <c r="L21" s="111"/>
      <c r="M21" s="111" t="s">
        <v>274</v>
      </c>
      <c r="N21" s="111"/>
      <c r="O21" s="111" t="s">
        <v>275</v>
      </c>
      <c r="P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M22" s="111"/>
      <c r="N22" s="111"/>
      <c r="O22" s="111"/>
      <c r="P22" s="111"/>
    </row>
    <row r="23" customFormat="false" ht="25.5" hidden="false" customHeight="true" outlineLevel="0" collapsed="false">
      <c r="A23" s="115"/>
      <c r="B23" s="115" t="s">
        <v>112</v>
      </c>
      <c r="C23" s="116" t="s">
        <v>134</v>
      </c>
      <c r="D23" s="116"/>
      <c r="E23" s="116"/>
      <c r="F23" s="116"/>
      <c r="G23" s="116"/>
      <c r="H23" s="116"/>
      <c r="I23" s="117" t="n">
        <v>6400</v>
      </c>
      <c r="K23" s="107" t="s">
        <v>114</v>
      </c>
      <c r="L23" s="107" t="s">
        <v>4</v>
      </c>
      <c r="M23" s="107" t="s">
        <v>114</v>
      </c>
      <c r="N23" s="107" t="s">
        <v>4</v>
      </c>
      <c r="O23" s="107" t="s">
        <v>114</v>
      </c>
      <c r="P23" s="107" t="s">
        <v>4</v>
      </c>
    </row>
    <row r="24" customFormat="false" ht="14.25" hidden="false" customHeight="true" outlineLevel="0" collapsed="false">
      <c r="A24" s="115"/>
      <c r="B24" s="115" t="s">
        <v>112</v>
      </c>
      <c r="C24" s="118"/>
      <c r="D24" s="118"/>
      <c r="E24" s="118"/>
      <c r="F24" s="118"/>
      <c r="G24" s="118"/>
      <c r="H24" s="118"/>
      <c r="I24" s="117"/>
      <c r="K24" s="119" t="n">
        <v>44734</v>
      </c>
      <c r="L24" s="120" t="n">
        <v>400</v>
      </c>
      <c r="M24" s="119" t="n">
        <v>44734</v>
      </c>
      <c r="N24" s="120" t="n">
        <v>400</v>
      </c>
      <c r="O24" s="119" t="n">
        <v>44734</v>
      </c>
      <c r="P24" s="120" t="n">
        <v>0</v>
      </c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44764</v>
      </c>
      <c r="L25" s="120" t="n">
        <v>400</v>
      </c>
      <c r="M25" s="119" t="n">
        <v>44764</v>
      </c>
      <c r="N25" s="120" t="n">
        <v>400</v>
      </c>
      <c r="O25" s="119" t="n">
        <v>44764</v>
      </c>
      <c r="P25" s="120" t="n">
        <v>0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44795</v>
      </c>
      <c r="L26" s="120" t="n">
        <v>400</v>
      </c>
      <c r="M26" s="119" t="n">
        <v>44795</v>
      </c>
      <c r="N26" s="120" t="n">
        <v>400</v>
      </c>
      <c r="O26" s="119" t="n">
        <v>44795</v>
      </c>
      <c r="P26" s="120" t="n">
        <v>400</v>
      </c>
    </row>
    <row r="27" customFormat="false" ht="14.25" hidden="false" customHeight="true" outlineLevel="0" collapsed="false">
      <c r="A27" s="113" t="s">
        <v>94</v>
      </c>
      <c r="B27" s="200" t="s">
        <v>111</v>
      </c>
      <c r="C27" s="201" t="s">
        <v>115</v>
      </c>
      <c r="D27" s="201"/>
      <c r="E27" s="201"/>
      <c r="F27" s="201"/>
      <c r="G27" s="201"/>
      <c r="H27" s="201"/>
      <c r="I27" s="201"/>
      <c r="K27" s="119" t="n">
        <v>44826</v>
      </c>
      <c r="L27" s="120" t="n">
        <v>400</v>
      </c>
      <c r="M27" s="119" t="n">
        <v>44826</v>
      </c>
      <c r="N27" s="120" t="n">
        <v>400</v>
      </c>
      <c r="O27" s="119" t="n">
        <v>44826</v>
      </c>
      <c r="P27" s="120" t="n">
        <v>400</v>
      </c>
    </row>
    <row r="28" customFormat="false" ht="14.25" hidden="false" customHeight="true" outlineLevel="0" collapsed="false">
      <c r="A28" s="127"/>
      <c r="B28" s="128" t="s">
        <v>116</v>
      </c>
      <c r="C28" s="118"/>
      <c r="D28" s="118"/>
      <c r="E28" s="118"/>
      <c r="F28" s="118"/>
      <c r="G28" s="118"/>
      <c r="H28" s="118"/>
      <c r="I28" s="117"/>
      <c r="K28" s="119" t="n">
        <v>44856</v>
      </c>
      <c r="L28" s="120" t="n">
        <v>400</v>
      </c>
      <c r="M28" s="119" t="n">
        <v>44856</v>
      </c>
      <c r="N28" s="120" t="n">
        <v>400</v>
      </c>
      <c r="O28" s="119" t="n">
        <v>44856</v>
      </c>
      <c r="P28" s="120" t="n">
        <v>400</v>
      </c>
    </row>
    <row r="29" customFormat="false" ht="14.25" hidden="false" customHeight="true" outlineLevel="0" collapsed="false">
      <c r="A29" s="127"/>
      <c r="B29" s="128" t="s">
        <v>116</v>
      </c>
      <c r="C29" s="118"/>
      <c r="D29" s="118"/>
      <c r="E29" s="118"/>
      <c r="F29" s="118"/>
      <c r="G29" s="118"/>
      <c r="H29" s="118"/>
      <c r="I29" s="117"/>
      <c r="K29" s="119" t="n">
        <v>44887</v>
      </c>
      <c r="L29" s="120" t="n">
        <v>400</v>
      </c>
      <c r="M29" s="119" t="n">
        <v>44887</v>
      </c>
      <c r="N29" s="120" t="n">
        <v>400</v>
      </c>
      <c r="O29" s="119" t="n">
        <v>44887</v>
      </c>
      <c r="P29" s="120" t="n">
        <v>400</v>
      </c>
    </row>
    <row r="30" customFormat="false" ht="14.25" hidden="false" customHeight="true" outlineLevel="0" collapsed="false">
      <c r="A30" s="127"/>
      <c r="B30" s="128" t="s">
        <v>116</v>
      </c>
      <c r="C30" s="118"/>
      <c r="D30" s="118"/>
      <c r="E30" s="118"/>
      <c r="F30" s="118"/>
      <c r="G30" s="118"/>
      <c r="H30" s="118"/>
      <c r="I30" s="131"/>
      <c r="K30" s="119" t="n">
        <v>44917</v>
      </c>
      <c r="L30" s="120" t="n">
        <v>400</v>
      </c>
      <c r="M30" s="119" t="n">
        <v>44917</v>
      </c>
      <c r="N30" s="120" t="n">
        <v>400</v>
      </c>
      <c r="O30" s="119" t="n">
        <v>44917</v>
      </c>
      <c r="P30" s="120" t="n">
        <v>400</v>
      </c>
    </row>
    <row r="31" customFormat="false" ht="14.25" hidden="false" customHeight="true" outlineLevel="0" collapsed="false">
      <c r="A31" s="132"/>
      <c r="B31" s="128" t="s">
        <v>116</v>
      </c>
      <c r="C31" s="133"/>
      <c r="D31" s="133"/>
      <c r="E31" s="133"/>
      <c r="F31" s="133"/>
      <c r="G31" s="133"/>
      <c r="H31" s="134"/>
      <c r="I31" s="135"/>
      <c r="K31" s="119" t="n">
        <v>44948</v>
      </c>
      <c r="L31" s="120" t="n">
        <v>400</v>
      </c>
      <c r="M31" s="119" t="n">
        <v>44948</v>
      </c>
      <c r="N31" s="120" t="n">
        <v>400</v>
      </c>
      <c r="O31" s="119" t="n">
        <v>44948</v>
      </c>
      <c r="P31" s="120" t="n">
        <v>400</v>
      </c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SUM(I28:I30)</f>
        <v>0</v>
      </c>
      <c r="K32" s="126" t="s">
        <v>4</v>
      </c>
      <c r="L32" s="126" t="n">
        <f aca="false">SUM(L24:L31)</f>
        <v>3200</v>
      </c>
      <c r="M32" s="126" t="s">
        <v>4</v>
      </c>
      <c r="N32" s="126" t="n">
        <f aca="false">SUM(N24:N31)</f>
        <v>3200</v>
      </c>
      <c r="O32" s="126" t="s">
        <v>4</v>
      </c>
      <c r="P32" s="126" t="n">
        <f aca="false">SUM(P24:P31)</f>
        <v>2400</v>
      </c>
    </row>
    <row r="33" customFormat="false" ht="14.25" hidden="false" customHeight="true" outlineLevel="0" collapsed="false"/>
    <row r="34" customFormat="false" ht="14.25" hidden="false" customHeight="true" outlineLevel="0" collapsed="false">
      <c r="A34" s="113" t="s">
        <v>94</v>
      </c>
      <c r="B34" s="114" t="s">
        <v>111</v>
      </c>
      <c r="C34" s="118"/>
      <c r="D34" s="118"/>
      <c r="E34" s="118"/>
      <c r="F34" s="118"/>
      <c r="G34" s="118"/>
      <c r="H34" s="118"/>
      <c r="I34" s="118"/>
    </row>
    <row r="35" customFormat="false" ht="14.25" hidden="false" customHeight="true" outlineLevel="0" collapsed="false">
      <c r="A35" s="115"/>
      <c r="B35" s="115"/>
      <c r="C35" s="118"/>
      <c r="D35" s="118"/>
      <c r="E35" s="118"/>
      <c r="F35" s="118"/>
      <c r="G35" s="118"/>
      <c r="H35" s="118"/>
      <c r="I35" s="117"/>
    </row>
    <row r="36" customFormat="false" ht="14.25" hidden="false" customHeight="true" outlineLevel="0" collapsed="false">
      <c r="A36" s="115"/>
      <c r="B36" s="115"/>
      <c r="C36" s="118"/>
      <c r="D36" s="118"/>
      <c r="E36" s="118"/>
      <c r="F36" s="118"/>
      <c r="G36" s="118"/>
      <c r="H36" s="118"/>
      <c r="I36" s="117"/>
    </row>
    <row r="37" customFormat="false" ht="14.25" hidden="false" customHeight="true" outlineLevel="0" collapsed="false">
      <c r="A37" s="115"/>
      <c r="B37" s="121" t="s">
        <v>4</v>
      </c>
      <c r="C37" s="121"/>
      <c r="D37" s="121"/>
      <c r="E37" s="121"/>
      <c r="F37" s="121"/>
      <c r="G37" s="121"/>
      <c r="H37" s="121"/>
      <c r="I37" s="122"/>
      <c r="K37" s="139" t="s">
        <v>123</v>
      </c>
      <c r="L37" s="139"/>
      <c r="M37" s="139"/>
      <c r="N37" s="139"/>
      <c r="O37" s="139"/>
      <c r="P37" s="139"/>
      <c r="Q37" s="139"/>
      <c r="R37" s="139"/>
      <c r="S37" s="139"/>
    </row>
    <row r="38" customFormat="false" ht="14.25" hidden="false" customHeight="true" outlineLevel="0" collapsed="false">
      <c r="A38" s="123"/>
      <c r="B38" s="156"/>
      <c r="C38" s="156"/>
      <c r="D38" s="156"/>
      <c r="E38" s="156"/>
      <c r="F38" s="156"/>
      <c r="G38" s="156"/>
      <c r="H38" s="156"/>
      <c r="I38" s="156"/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8"/>
      <c r="D40" s="118"/>
      <c r="E40" s="118"/>
      <c r="F40" s="118"/>
      <c r="G40" s="118"/>
      <c r="H40" s="118"/>
      <c r="I40" s="118"/>
      <c r="K40" s="157"/>
      <c r="L40" s="158"/>
      <c r="M40" s="158"/>
      <c r="N40" s="159"/>
      <c r="O40" s="160"/>
      <c r="P40" s="104"/>
      <c r="Q40" s="104"/>
      <c r="R40" s="104"/>
      <c r="S40" s="161"/>
    </row>
    <row r="41" customFormat="false" ht="14.25" hidden="false" customHeight="true" outlineLevel="0" collapsed="false">
      <c r="A41" s="115"/>
      <c r="B41" s="115"/>
      <c r="C41" s="118"/>
      <c r="D41" s="118"/>
      <c r="E41" s="118"/>
      <c r="F41" s="118"/>
      <c r="G41" s="118"/>
      <c r="H41" s="118"/>
      <c r="I41" s="117"/>
      <c r="K41" s="149"/>
      <c r="L41" s="150"/>
      <c r="M41" s="150"/>
      <c r="N41" s="151"/>
      <c r="O41" s="152"/>
      <c r="P41" s="104"/>
      <c r="Q41" s="104"/>
      <c r="R41" s="104"/>
      <c r="S41" s="153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22"/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48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M21:N22"/>
    <mergeCell ref="O21:P22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C36:H36"/>
    <mergeCell ref="B37:H37"/>
    <mergeCell ref="K37:S37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P41:R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6" activeCellId="0" sqref="T26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.38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26" min="19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154" t="s">
        <v>276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customFormat="false" ht="25.5" hidden="false" customHeight="true" outlineLevel="0" collapsed="false">
      <c r="A3" s="8" t="s">
        <v>90</v>
      </c>
      <c r="B3" s="96" t="s">
        <v>63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v>1200</v>
      </c>
      <c r="C10" s="22" t="n">
        <f aca="false">L27</f>
        <v>1200</v>
      </c>
      <c r="D10" s="38" t="n">
        <f aca="false">1000-94</f>
        <v>906</v>
      </c>
      <c r="E10" s="39" t="n">
        <v>891.46</v>
      </c>
      <c r="F10" s="170"/>
      <c r="G10" s="25"/>
      <c r="H10" s="38"/>
      <c r="I10" s="25"/>
      <c r="J10" s="102"/>
      <c r="K10" s="25"/>
      <c r="L10" s="38" t="n">
        <v>800</v>
      </c>
      <c r="M10" s="169" t="n">
        <v>2144</v>
      </c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1200</v>
      </c>
      <c r="C11" s="196" t="n">
        <f aca="false">O27</f>
        <v>1200</v>
      </c>
      <c r="D11" s="38"/>
      <c r="E11" s="103"/>
      <c r="F11" s="102"/>
      <c r="G11" s="103"/>
      <c r="H11" s="102"/>
      <c r="I11" s="103"/>
      <c r="J11" s="102"/>
      <c r="K11" s="103"/>
      <c r="L11" s="38" t="n">
        <v>1250</v>
      </c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102"/>
      <c r="C12" s="103"/>
      <c r="D12" s="102"/>
      <c r="E12" s="103"/>
      <c r="F12" s="102"/>
      <c r="G12" s="103"/>
      <c r="H12" s="102"/>
      <c r="I12" s="103"/>
      <c r="J12" s="102"/>
      <c r="K12" s="103"/>
      <c r="L12" s="38" t="n">
        <v>94</v>
      </c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/>
      <c r="C17" s="8"/>
      <c r="D17" s="105"/>
      <c r="E17" s="105" t="n">
        <f aca="false">D10-E10</f>
        <v>14.54</v>
      </c>
      <c r="F17" s="8"/>
      <c r="G17" s="8"/>
      <c r="H17" s="8"/>
      <c r="I17" s="8"/>
      <c r="J17" s="8"/>
      <c r="K17" s="8"/>
      <c r="L17" s="8"/>
      <c r="M17" s="105" t="n">
        <f aca="false">L10+L11+L12-M10</f>
        <v>0</v>
      </c>
      <c r="N17" s="8"/>
      <c r="O17" s="8"/>
      <c r="P17" s="8"/>
      <c r="Q17" s="8"/>
    </row>
    <row r="18" customFormat="false" ht="14.25" hidden="false" customHeight="true" outlineLevel="0" collapsed="false">
      <c r="L18" s="80"/>
    </row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277</v>
      </c>
      <c r="L21" s="111"/>
      <c r="N21" s="111" t="s">
        <v>278</v>
      </c>
      <c r="O21" s="111"/>
      <c r="P21" s="80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N22" s="111"/>
      <c r="O22" s="111"/>
    </row>
    <row r="23" customFormat="false" ht="25.5" hidden="false" customHeight="true" outlineLevel="0" collapsed="false">
      <c r="A23" s="115"/>
      <c r="B23" s="115" t="s">
        <v>112</v>
      </c>
      <c r="C23" s="186" t="s">
        <v>279</v>
      </c>
      <c r="D23" s="186"/>
      <c r="E23" s="186"/>
      <c r="F23" s="186"/>
      <c r="G23" s="186"/>
      <c r="H23" s="186"/>
      <c r="I23" s="131" t="n">
        <v>1200</v>
      </c>
      <c r="K23" s="107" t="s">
        <v>114</v>
      </c>
      <c r="L23" s="107" t="s">
        <v>4</v>
      </c>
      <c r="N23" s="107" t="s">
        <v>114</v>
      </c>
      <c r="O23" s="107" t="s">
        <v>4</v>
      </c>
    </row>
    <row r="24" customFormat="false" ht="14.25" hidden="false" customHeight="true" outlineLevel="0" collapsed="false">
      <c r="A24" s="115"/>
      <c r="B24" s="115" t="s">
        <v>112</v>
      </c>
      <c r="C24" s="118"/>
      <c r="D24" s="118"/>
      <c r="E24" s="118"/>
      <c r="F24" s="118"/>
      <c r="G24" s="118"/>
      <c r="H24" s="118"/>
      <c r="I24" s="117"/>
      <c r="K24" s="119" t="n">
        <v>44764</v>
      </c>
      <c r="L24" s="120" t="n">
        <v>400</v>
      </c>
      <c r="N24" s="119" t="n">
        <v>44795</v>
      </c>
      <c r="O24" s="120" t="n">
        <v>400</v>
      </c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44795</v>
      </c>
      <c r="L25" s="120" t="n">
        <v>400</v>
      </c>
      <c r="N25" s="119" t="n">
        <v>44826</v>
      </c>
      <c r="O25" s="120" t="n">
        <v>400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44826</v>
      </c>
      <c r="L26" s="120" t="n">
        <v>400</v>
      </c>
      <c r="N26" s="119" t="n">
        <v>44856</v>
      </c>
      <c r="O26" s="120" t="n">
        <v>400</v>
      </c>
    </row>
    <row r="27" customFormat="false" ht="14.25" hidden="false" customHeight="true" outlineLevel="0" collapsed="false">
      <c r="A27" s="113" t="s">
        <v>94</v>
      </c>
      <c r="B27" s="200" t="s">
        <v>111</v>
      </c>
      <c r="C27" s="201" t="s">
        <v>115</v>
      </c>
      <c r="D27" s="201"/>
      <c r="E27" s="201"/>
      <c r="F27" s="201"/>
      <c r="G27" s="201"/>
      <c r="H27" s="201"/>
      <c r="I27" s="201"/>
      <c r="K27" s="126" t="s">
        <v>4</v>
      </c>
      <c r="L27" s="126" t="n">
        <f aca="false">SUM(L24:L26)</f>
        <v>1200</v>
      </c>
      <c r="N27" s="126" t="s">
        <v>4</v>
      </c>
      <c r="O27" s="126" t="n">
        <f aca="false">SUM(O24:O26)</f>
        <v>1200</v>
      </c>
    </row>
    <row r="28" customFormat="false" ht="14.25" hidden="false" customHeight="true" outlineLevel="0" collapsed="false">
      <c r="A28" s="127"/>
      <c r="B28" s="128" t="s">
        <v>116</v>
      </c>
      <c r="C28" s="129" t="s">
        <v>280</v>
      </c>
      <c r="D28" s="129"/>
      <c r="E28" s="129"/>
      <c r="F28" s="129"/>
      <c r="G28" s="129"/>
      <c r="H28" s="129"/>
      <c r="I28" s="131" t="n">
        <v>891.46</v>
      </c>
    </row>
    <row r="29" customFormat="false" ht="14.25" hidden="false" customHeight="true" outlineLevel="0" collapsed="false">
      <c r="A29" s="127"/>
      <c r="B29" s="128" t="s">
        <v>116</v>
      </c>
      <c r="C29" s="130"/>
      <c r="D29" s="130"/>
      <c r="E29" s="130"/>
      <c r="F29" s="130"/>
      <c r="G29" s="130"/>
      <c r="H29" s="130"/>
      <c r="I29" s="117"/>
    </row>
    <row r="30" customFormat="false" ht="14.25" hidden="false" customHeight="true" outlineLevel="0" collapsed="false">
      <c r="A30" s="127"/>
      <c r="B30" s="128" t="s">
        <v>116</v>
      </c>
      <c r="C30" s="118"/>
      <c r="D30" s="118"/>
      <c r="E30" s="118"/>
      <c r="F30" s="118"/>
      <c r="G30" s="118"/>
      <c r="H30" s="118"/>
      <c r="I30" s="131"/>
    </row>
    <row r="31" customFormat="false" ht="14.25" hidden="false" customHeight="true" outlineLevel="0" collapsed="false">
      <c r="A31" s="132"/>
      <c r="B31" s="128" t="s">
        <v>116</v>
      </c>
      <c r="C31" s="133"/>
      <c r="D31" s="133"/>
      <c r="E31" s="133"/>
      <c r="F31" s="133"/>
      <c r="G31" s="133"/>
      <c r="H31" s="134"/>
      <c r="I31" s="135"/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SUM(I28:I30)</f>
        <v>891.46</v>
      </c>
    </row>
    <row r="33" customFormat="false" ht="14.25" hidden="false" customHeight="true" outlineLevel="0" collapsed="false"/>
    <row r="34" customFormat="false" ht="14.25" hidden="false" customHeight="true" outlineLevel="0" collapsed="false">
      <c r="A34" s="113" t="s">
        <v>94</v>
      </c>
      <c r="B34" s="114" t="s">
        <v>111</v>
      </c>
      <c r="C34" s="129" t="s">
        <v>281</v>
      </c>
      <c r="D34" s="129"/>
      <c r="E34" s="129"/>
      <c r="F34" s="129"/>
      <c r="G34" s="129"/>
      <c r="H34" s="129"/>
      <c r="I34" s="129"/>
    </row>
    <row r="35" customFormat="false" ht="14.25" hidden="false" customHeight="true" outlineLevel="0" collapsed="false">
      <c r="A35" s="115"/>
      <c r="B35" s="115" t="s">
        <v>121</v>
      </c>
      <c r="C35" s="129" t="s">
        <v>282</v>
      </c>
      <c r="D35" s="129"/>
      <c r="E35" s="129"/>
      <c r="F35" s="129"/>
      <c r="G35" s="129"/>
      <c r="H35" s="129"/>
      <c r="I35" s="131" t="n">
        <v>2144</v>
      </c>
    </row>
    <row r="36" customFormat="false" ht="14.25" hidden="false" customHeight="true" outlineLevel="0" collapsed="false">
      <c r="A36" s="115"/>
      <c r="B36" s="115"/>
      <c r="C36" s="118"/>
      <c r="D36" s="118"/>
      <c r="E36" s="118"/>
      <c r="F36" s="118"/>
      <c r="G36" s="118"/>
      <c r="H36" s="118"/>
      <c r="I36" s="117"/>
    </row>
    <row r="37" customFormat="false" ht="14.25" hidden="false" customHeight="true" outlineLevel="0" collapsed="false">
      <c r="A37" s="115"/>
      <c r="B37" s="121" t="s">
        <v>4</v>
      </c>
      <c r="C37" s="121"/>
      <c r="D37" s="121"/>
      <c r="E37" s="121"/>
      <c r="F37" s="121"/>
      <c r="G37" s="121"/>
      <c r="H37" s="121"/>
      <c r="I37" s="144" t="n">
        <f aca="false">I35+I36</f>
        <v>2144</v>
      </c>
      <c r="K37" s="139" t="s">
        <v>123</v>
      </c>
      <c r="L37" s="139"/>
      <c r="M37" s="139"/>
      <c r="N37" s="139"/>
      <c r="O37" s="139"/>
      <c r="P37" s="139"/>
      <c r="Q37" s="139"/>
      <c r="R37" s="139"/>
      <c r="S37" s="139"/>
    </row>
    <row r="38" customFormat="false" ht="14.25" hidden="false" customHeight="true" outlineLevel="0" collapsed="false">
      <c r="A38" s="123"/>
      <c r="B38" s="156"/>
      <c r="C38" s="156"/>
      <c r="D38" s="156"/>
      <c r="E38" s="156"/>
      <c r="F38" s="156"/>
      <c r="G38" s="156"/>
      <c r="H38" s="156"/>
      <c r="I38" s="156"/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8"/>
      <c r="D40" s="118"/>
      <c r="E40" s="118"/>
      <c r="F40" s="118"/>
      <c r="G40" s="118"/>
      <c r="H40" s="118"/>
      <c r="I40" s="118"/>
      <c r="K40" s="157"/>
      <c r="L40" s="158"/>
      <c r="M40" s="158"/>
      <c r="N40" s="159"/>
      <c r="O40" s="160"/>
      <c r="P40" s="104"/>
      <c r="Q40" s="104"/>
      <c r="R40" s="104"/>
      <c r="S40" s="161"/>
    </row>
    <row r="41" customFormat="false" ht="14.25" hidden="false" customHeight="true" outlineLevel="0" collapsed="false">
      <c r="A41" s="115"/>
      <c r="B41" s="115"/>
      <c r="C41" s="118"/>
      <c r="D41" s="118"/>
      <c r="E41" s="118"/>
      <c r="F41" s="118"/>
      <c r="G41" s="118"/>
      <c r="H41" s="118"/>
      <c r="I41" s="117"/>
      <c r="K41" s="149"/>
      <c r="L41" s="150"/>
      <c r="M41" s="150"/>
      <c r="N41" s="151"/>
      <c r="O41" s="152"/>
      <c r="P41" s="104"/>
      <c r="Q41" s="104"/>
      <c r="R41" s="104"/>
      <c r="S41" s="153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22"/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47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N21:O22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C36:H36"/>
    <mergeCell ref="B37:H37"/>
    <mergeCell ref="K37:S37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P41:R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29" activeCellId="0" sqref="U29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19" min="19" style="0" width="11.75"/>
    <col collapsed="false" customWidth="true" hidden="false" outlineLevel="0" max="26" min="20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154" t="s">
        <v>283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customFormat="false" ht="25.5" hidden="false" customHeight="true" outlineLevel="0" collapsed="false">
      <c r="A3" s="8" t="s">
        <v>90</v>
      </c>
      <c r="B3" s="96" t="s">
        <v>284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102" t="n">
        <v>6400</v>
      </c>
      <c r="C10" s="22" t="n">
        <f aca="false">L32+O32</f>
        <v>6400</v>
      </c>
      <c r="D10" s="38" t="n">
        <v>600</v>
      </c>
      <c r="E10" s="168" t="n">
        <f aca="false">I32</f>
        <v>598.99</v>
      </c>
      <c r="F10" s="102"/>
      <c r="G10" s="25"/>
      <c r="H10" s="102"/>
      <c r="I10" s="25"/>
      <c r="J10" s="102"/>
      <c r="K10" s="25"/>
      <c r="L10" s="102"/>
      <c r="M10" s="25"/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1500</v>
      </c>
      <c r="C11" s="22" t="n">
        <v>1500</v>
      </c>
      <c r="D11" s="102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102"/>
      <c r="C12" s="103"/>
      <c r="D12" s="102"/>
      <c r="E12" s="103"/>
      <c r="F12" s="102"/>
      <c r="G12" s="103"/>
      <c r="H12" s="102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285</v>
      </c>
      <c r="L21" s="111"/>
      <c r="N21" s="111" t="s">
        <v>286</v>
      </c>
      <c r="O21" s="111"/>
      <c r="Q21" s="112" t="s">
        <v>287</v>
      </c>
      <c r="R21" s="112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N22" s="111"/>
      <c r="O22" s="111"/>
      <c r="Q22" s="112"/>
      <c r="R22" s="112"/>
      <c r="S22" s="80"/>
    </row>
    <row r="23" customFormat="false" ht="25.5" hidden="false" customHeight="true" outlineLevel="0" collapsed="false">
      <c r="A23" s="115"/>
      <c r="B23" s="115" t="s">
        <v>112</v>
      </c>
      <c r="C23" s="116" t="s">
        <v>134</v>
      </c>
      <c r="D23" s="116"/>
      <c r="E23" s="116"/>
      <c r="F23" s="116"/>
      <c r="G23" s="116"/>
      <c r="H23" s="116"/>
      <c r="I23" s="117" t="n">
        <v>6400</v>
      </c>
      <c r="K23" s="107" t="s">
        <v>114</v>
      </c>
      <c r="L23" s="107" t="s">
        <v>4</v>
      </c>
      <c r="N23" s="107" t="s">
        <v>114</v>
      </c>
      <c r="O23" s="107" t="s">
        <v>4</v>
      </c>
      <c r="Q23" s="107" t="s">
        <v>114</v>
      </c>
      <c r="R23" s="107" t="s">
        <v>4</v>
      </c>
      <c r="S23" s="80"/>
    </row>
    <row r="24" customFormat="false" ht="14.25" hidden="false" customHeight="true" outlineLevel="0" collapsed="false">
      <c r="A24" s="115"/>
      <c r="B24" s="115" t="s">
        <v>112</v>
      </c>
      <c r="C24" s="118"/>
      <c r="D24" s="118"/>
      <c r="E24" s="118"/>
      <c r="F24" s="118"/>
      <c r="G24" s="118"/>
      <c r="H24" s="118"/>
      <c r="I24" s="117"/>
      <c r="K24" s="119" t="n">
        <v>44734</v>
      </c>
      <c r="L24" s="120" t="n">
        <v>400</v>
      </c>
      <c r="N24" s="119" t="n">
        <v>44734</v>
      </c>
      <c r="O24" s="120" t="n">
        <v>400</v>
      </c>
      <c r="Q24" s="119" t="n">
        <v>44856</v>
      </c>
      <c r="R24" s="120" t="n">
        <v>500</v>
      </c>
      <c r="S24" s="80"/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44764</v>
      </c>
      <c r="L25" s="120" t="n">
        <v>400</v>
      </c>
      <c r="N25" s="119" t="n">
        <v>44764</v>
      </c>
      <c r="O25" s="120" t="n">
        <v>400</v>
      </c>
      <c r="Q25" s="119" t="n">
        <v>44887</v>
      </c>
      <c r="R25" s="120" t="n">
        <v>500</v>
      </c>
      <c r="S25" s="80"/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44795</v>
      </c>
      <c r="L26" s="120" t="n">
        <v>400</v>
      </c>
      <c r="N26" s="119" t="n">
        <v>44795</v>
      </c>
      <c r="O26" s="120" t="n">
        <v>400</v>
      </c>
      <c r="Q26" s="119" t="n">
        <v>44917</v>
      </c>
      <c r="R26" s="120" t="n">
        <v>500</v>
      </c>
    </row>
    <row r="27" customFormat="false" ht="14.25" hidden="false" customHeight="true" outlineLevel="0" collapsed="false">
      <c r="A27" s="113" t="s">
        <v>94</v>
      </c>
      <c r="B27" s="200" t="s">
        <v>111</v>
      </c>
      <c r="C27" s="201" t="s">
        <v>115</v>
      </c>
      <c r="D27" s="201"/>
      <c r="E27" s="201"/>
      <c r="F27" s="201"/>
      <c r="G27" s="201"/>
      <c r="H27" s="201"/>
      <c r="I27" s="201"/>
      <c r="K27" s="119" t="n">
        <v>44826</v>
      </c>
      <c r="L27" s="120" t="n">
        <v>400</v>
      </c>
      <c r="N27" s="119" t="n">
        <v>44826</v>
      </c>
      <c r="O27" s="120" t="n">
        <v>400</v>
      </c>
      <c r="Q27" s="126" t="s">
        <v>4</v>
      </c>
      <c r="R27" s="126" t="n">
        <f aca="false">SUM(R24:R26)</f>
        <v>1500</v>
      </c>
    </row>
    <row r="28" customFormat="false" ht="14.25" hidden="false" customHeight="true" outlineLevel="0" collapsed="false">
      <c r="A28" s="127"/>
      <c r="B28" s="128" t="s">
        <v>116</v>
      </c>
      <c r="C28" s="129" t="s">
        <v>288</v>
      </c>
      <c r="D28" s="129"/>
      <c r="E28" s="129"/>
      <c r="F28" s="129"/>
      <c r="G28" s="129"/>
      <c r="H28" s="129"/>
      <c r="I28" s="117" t="n">
        <v>358.99</v>
      </c>
      <c r="K28" s="119" t="n">
        <v>44856</v>
      </c>
      <c r="L28" s="120" t="n">
        <v>400</v>
      </c>
      <c r="N28" s="119" t="n">
        <v>44856</v>
      </c>
      <c r="O28" s="120" t="n">
        <v>400</v>
      </c>
    </row>
    <row r="29" customFormat="false" ht="14.25" hidden="false" customHeight="true" outlineLevel="0" collapsed="false">
      <c r="A29" s="127"/>
      <c r="B29" s="128" t="s">
        <v>116</v>
      </c>
      <c r="C29" s="129" t="s">
        <v>289</v>
      </c>
      <c r="D29" s="129"/>
      <c r="E29" s="129"/>
      <c r="F29" s="129"/>
      <c r="G29" s="129"/>
      <c r="H29" s="129"/>
      <c r="I29" s="117" t="n">
        <v>240</v>
      </c>
      <c r="K29" s="119" t="n">
        <v>44887</v>
      </c>
      <c r="L29" s="120" t="n">
        <v>400</v>
      </c>
      <c r="N29" s="119" t="n">
        <v>44887</v>
      </c>
      <c r="O29" s="120" t="n">
        <v>400</v>
      </c>
    </row>
    <row r="30" customFormat="false" ht="14.25" hidden="false" customHeight="true" outlineLevel="0" collapsed="false">
      <c r="A30" s="127"/>
      <c r="B30" s="128" t="s">
        <v>116</v>
      </c>
      <c r="C30" s="118"/>
      <c r="D30" s="118"/>
      <c r="E30" s="118"/>
      <c r="F30" s="118"/>
      <c r="G30" s="118"/>
      <c r="H30" s="118"/>
      <c r="I30" s="131"/>
      <c r="K30" s="119" t="n">
        <v>44917</v>
      </c>
      <c r="L30" s="120" t="n">
        <v>400</v>
      </c>
      <c r="N30" s="119" t="n">
        <v>44917</v>
      </c>
      <c r="O30" s="120" t="n">
        <v>400</v>
      </c>
    </row>
    <row r="31" customFormat="false" ht="14.25" hidden="false" customHeight="true" outlineLevel="0" collapsed="false">
      <c r="A31" s="132"/>
      <c r="B31" s="128" t="s">
        <v>116</v>
      </c>
      <c r="C31" s="133"/>
      <c r="D31" s="133"/>
      <c r="E31" s="133"/>
      <c r="F31" s="133"/>
      <c r="G31" s="133"/>
      <c r="H31" s="134"/>
      <c r="I31" s="135"/>
      <c r="K31" s="119" t="n">
        <v>44948</v>
      </c>
      <c r="L31" s="120" t="n">
        <v>400</v>
      </c>
      <c r="N31" s="119" t="n">
        <v>44948</v>
      </c>
      <c r="O31" s="120" t="n">
        <v>400</v>
      </c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SUM(I28:I30)</f>
        <v>598.99</v>
      </c>
      <c r="K32" s="126" t="s">
        <v>4</v>
      </c>
      <c r="L32" s="126" t="n">
        <f aca="false">SUM(L24:L31)</f>
        <v>3200</v>
      </c>
      <c r="N32" s="126" t="s">
        <v>4</v>
      </c>
      <c r="O32" s="126" t="n">
        <f aca="false">SUM(O24:O31)</f>
        <v>3200</v>
      </c>
    </row>
    <row r="33" customFormat="false" ht="14.25" hidden="false" customHeight="true" outlineLevel="0" collapsed="false"/>
    <row r="34" customFormat="false" ht="14.25" hidden="false" customHeight="true" outlineLevel="0" collapsed="false">
      <c r="A34" s="113" t="s">
        <v>94</v>
      </c>
      <c r="B34" s="114" t="s">
        <v>111</v>
      </c>
      <c r="C34" s="118"/>
      <c r="D34" s="118"/>
      <c r="E34" s="118"/>
      <c r="F34" s="118"/>
      <c r="G34" s="118"/>
      <c r="H34" s="118"/>
      <c r="I34" s="118"/>
    </row>
    <row r="35" customFormat="false" ht="14.25" hidden="false" customHeight="true" outlineLevel="0" collapsed="false">
      <c r="A35" s="115"/>
      <c r="B35" s="115"/>
      <c r="C35" s="118"/>
      <c r="D35" s="118"/>
      <c r="E35" s="118"/>
      <c r="F35" s="118"/>
      <c r="G35" s="118"/>
      <c r="H35" s="118"/>
      <c r="I35" s="117"/>
    </row>
    <row r="36" customFormat="false" ht="14.25" hidden="false" customHeight="true" outlineLevel="0" collapsed="false">
      <c r="A36" s="115"/>
      <c r="B36" s="115"/>
      <c r="C36" s="118"/>
      <c r="D36" s="118"/>
      <c r="E36" s="118"/>
      <c r="F36" s="118"/>
      <c r="G36" s="118"/>
      <c r="H36" s="118"/>
      <c r="I36" s="117"/>
    </row>
    <row r="37" customFormat="false" ht="14.25" hidden="false" customHeight="true" outlineLevel="0" collapsed="false">
      <c r="A37" s="115"/>
      <c r="B37" s="121" t="s">
        <v>4</v>
      </c>
      <c r="C37" s="121"/>
      <c r="D37" s="121"/>
      <c r="E37" s="121"/>
      <c r="F37" s="121"/>
      <c r="G37" s="121"/>
      <c r="H37" s="121"/>
      <c r="I37" s="122"/>
      <c r="K37" s="139" t="s">
        <v>123</v>
      </c>
      <c r="L37" s="139"/>
      <c r="M37" s="139"/>
      <c r="N37" s="139"/>
      <c r="O37" s="139"/>
      <c r="P37" s="139"/>
      <c r="Q37" s="139"/>
      <c r="R37" s="139"/>
      <c r="S37" s="139"/>
    </row>
    <row r="38" customFormat="false" ht="14.25" hidden="false" customHeight="true" outlineLevel="0" collapsed="false">
      <c r="A38" s="123"/>
      <c r="B38" s="156"/>
      <c r="C38" s="156"/>
      <c r="D38" s="156"/>
      <c r="E38" s="156"/>
      <c r="F38" s="156"/>
      <c r="G38" s="156"/>
      <c r="H38" s="156"/>
      <c r="I38" s="156"/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8"/>
      <c r="D40" s="118"/>
      <c r="E40" s="118"/>
      <c r="F40" s="118"/>
      <c r="G40" s="118"/>
      <c r="H40" s="118"/>
      <c r="I40" s="118"/>
      <c r="K40" s="157"/>
      <c r="L40" s="158"/>
      <c r="M40" s="158"/>
      <c r="N40" s="159"/>
      <c r="O40" s="160"/>
      <c r="P40" s="104"/>
      <c r="Q40" s="104"/>
      <c r="R40" s="104"/>
      <c r="S40" s="161"/>
    </row>
    <row r="41" customFormat="false" ht="14.25" hidden="false" customHeight="true" outlineLevel="0" collapsed="false">
      <c r="A41" s="115"/>
      <c r="B41" s="115"/>
      <c r="C41" s="118"/>
      <c r="D41" s="118"/>
      <c r="E41" s="118"/>
      <c r="F41" s="118"/>
      <c r="G41" s="118"/>
      <c r="H41" s="118"/>
      <c r="I41" s="117"/>
      <c r="K41" s="149"/>
      <c r="L41" s="150"/>
      <c r="M41" s="150"/>
      <c r="N41" s="151"/>
      <c r="O41" s="152"/>
      <c r="P41" s="104"/>
      <c r="Q41" s="104"/>
      <c r="R41" s="104"/>
      <c r="S41" s="153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22"/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48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N21:O22"/>
    <mergeCell ref="Q21:R22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C36:H36"/>
    <mergeCell ref="B37:H37"/>
    <mergeCell ref="K37:S37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P41:R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26" min="19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154" t="s">
        <v>290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customFormat="false" ht="25.5" hidden="false" customHeight="true" outlineLevel="0" collapsed="false">
      <c r="A3" s="8" t="s">
        <v>90</v>
      </c>
      <c r="B3" s="96" t="s">
        <v>291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102" t="n">
        <v>6400</v>
      </c>
      <c r="C10" s="22" t="n">
        <f aca="false">L32+O32</f>
        <v>6400</v>
      </c>
      <c r="D10" s="38" t="n">
        <v>600</v>
      </c>
      <c r="E10" s="24" t="n">
        <f aca="false">I32</f>
        <v>550.51</v>
      </c>
      <c r="F10" s="38" t="n">
        <f aca="false">682.04-682.04</f>
        <v>0</v>
      </c>
      <c r="G10" s="25"/>
      <c r="H10" s="38" t="n">
        <f aca="false">459.2-459.2</f>
        <v>0</v>
      </c>
      <c r="I10" s="25"/>
      <c r="J10" s="102"/>
      <c r="K10" s="25"/>
      <c r="L10" s="38" t="n">
        <v>1003</v>
      </c>
      <c r="M10" s="169" t="n">
        <v>514.28</v>
      </c>
      <c r="N10" s="221"/>
      <c r="O10" s="25"/>
      <c r="P10" s="102"/>
      <c r="Q10" s="103"/>
    </row>
    <row r="11" customFormat="false" ht="15" hidden="false" customHeight="true" outlineLevel="0" collapsed="false">
      <c r="A11" s="101"/>
      <c r="B11" s="38" t="n">
        <f aca="false">307- 270.04-36.96</f>
        <v>0</v>
      </c>
      <c r="C11" s="103"/>
      <c r="D11" s="38" t="n">
        <v>36.96</v>
      </c>
      <c r="E11" s="103"/>
      <c r="F11" s="102"/>
      <c r="G11" s="103"/>
      <c r="H11" s="102"/>
      <c r="I11" s="103"/>
      <c r="J11" s="102"/>
      <c r="K11" s="103"/>
      <c r="L11" s="38" t="n">
        <v>459.2</v>
      </c>
      <c r="N11" s="221"/>
      <c r="O11" s="103"/>
      <c r="P11" s="102"/>
      <c r="Q11" s="103"/>
    </row>
    <row r="12" customFormat="false" ht="14.25" hidden="false" customHeight="true" outlineLevel="0" collapsed="false">
      <c r="A12" s="104"/>
      <c r="B12" s="102"/>
      <c r="C12" s="103"/>
      <c r="D12" s="102"/>
      <c r="E12" s="103"/>
      <c r="F12" s="222"/>
      <c r="G12" s="103"/>
      <c r="H12" s="102"/>
      <c r="I12" s="103"/>
      <c r="J12" s="102"/>
      <c r="K12" s="103"/>
      <c r="L12" s="38" t="n">
        <v>682.04</v>
      </c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38" t="n">
        <v>270.04</v>
      </c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/>
      <c r="C17" s="8"/>
      <c r="D17" s="8"/>
      <c r="E17" s="105" t="n">
        <f aca="false">D10+D11-E10</f>
        <v>86.45</v>
      </c>
      <c r="F17" s="8"/>
      <c r="G17" s="8"/>
      <c r="H17" s="8"/>
      <c r="I17" s="8"/>
      <c r="J17" s="8"/>
      <c r="K17" s="8"/>
      <c r="L17" s="8"/>
      <c r="M17" s="105" t="n">
        <f aca="false">L10+L11+L12+L13-M10</f>
        <v>1900</v>
      </c>
      <c r="N17" s="8"/>
      <c r="O17" s="8"/>
      <c r="P17" s="8"/>
      <c r="Q17" s="8"/>
    </row>
    <row r="18" customFormat="false" ht="14.25" hidden="false" customHeight="true" outlineLevel="0" collapsed="false">
      <c r="E18" s="223" t="s">
        <v>292</v>
      </c>
      <c r="F18" s="224"/>
      <c r="G18" s="224"/>
      <c r="H18" s="224"/>
      <c r="I18" s="224"/>
      <c r="J18" s="224"/>
      <c r="K18" s="224"/>
    </row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293</v>
      </c>
      <c r="L21" s="111"/>
      <c r="N21" s="111" t="s">
        <v>294</v>
      </c>
      <c r="O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N22" s="111"/>
      <c r="O22" s="111"/>
    </row>
    <row r="23" customFormat="false" ht="25.5" hidden="false" customHeight="true" outlineLevel="0" collapsed="false">
      <c r="A23" s="115"/>
      <c r="B23" s="115" t="s">
        <v>112</v>
      </c>
      <c r="C23" s="186" t="s">
        <v>134</v>
      </c>
      <c r="D23" s="186"/>
      <c r="E23" s="186"/>
      <c r="F23" s="186"/>
      <c r="G23" s="186"/>
      <c r="H23" s="186"/>
      <c r="I23" s="131" t="n">
        <v>6400</v>
      </c>
      <c r="K23" s="107" t="s">
        <v>114</v>
      </c>
      <c r="L23" s="107" t="s">
        <v>4</v>
      </c>
      <c r="N23" s="107" t="s">
        <v>114</v>
      </c>
      <c r="O23" s="107" t="s">
        <v>4</v>
      </c>
    </row>
    <row r="24" customFormat="false" ht="14.25" hidden="false" customHeight="true" outlineLevel="0" collapsed="false">
      <c r="A24" s="115"/>
      <c r="B24" s="115"/>
      <c r="C24" s="129"/>
      <c r="D24" s="129"/>
      <c r="E24" s="129"/>
      <c r="F24" s="129"/>
      <c r="G24" s="129"/>
      <c r="H24" s="129"/>
      <c r="I24" s="117"/>
      <c r="K24" s="119" t="n">
        <v>44734</v>
      </c>
      <c r="L24" s="120" t="n">
        <v>400</v>
      </c>
      <c r="N24" s="119" t="n">
        <v>44734</v>
      </c>
      <c r="O24" s="120" t="n">
        <v>400</v>
      </c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44764</v>
      </c>
      <c r="L25" s="120" t="n">
        <v>400</v>
      </c>
      <c r="N25" s="119" t="n">
        <v>44764</v>
      </c>
      <c r="O25" s="120" t="n">
        <v>400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44795</v>
      </c>
      <c r="L26" s="120" t="n">
        <v>400</v>
      </c>
      <c r="N26" s="119" t="n">
        <v>44795</v>
      </c>
      <c r="O26" s="120" t="n">
        <v>400</v>
      </c>
    </row>
    <row r="27" customFormat="false" ht="14.25" hidden="false" customHeight="true" outlineLevel="0" collapsed="false">
      <c r="A27" s="113" t="s">
        <v>94</v>
      </c>
      <c r="B27" s="200" t="s">
        <v>111</v>
      </c>
      <c r="C27" s="201" t="s">
        <v>115</v>
      </c>
      <c r="D27" s="201"/>
      <c r="E27" s="201"/>
      <c r="F27" s="201"/>
      <c r="G27" s="201"/>
      <c r="H27" s="201"/>
      <c r="I27" s="201"/>
      <c r="K27" s="119" t="n">
        <v>44826</v>
      </c>
      <c r="L27" s="120" t="n">
        <v>400</v>
      </c>
      <c r="N27" s="119" t="n">
        <v>44826</v>
      </c>
      <c r="O27" s="120" t="n">
        <v>400</v>
      </c>
    </row>
    <row r="28" customFormat="false" ht="14.25" hidden="false" customHeight="true" outlineLevel="0" collapsed="false">
      <c r="A28" s="127"/>
      <c r="B28" s="128" t="s">
        <v>116</v>
      </c>
      <c r="C28" s="129" t="s">
        <v>295</v>
      </c>
      <c r="D28" s="129"/>
      <c r="E28" s="129"/>
      <c r="F28" s="129"/>
      <c r="G28" s="129"/>
      <c r="H28" s="129"/>
      <c r="I28" s="131" t="n">
        <v>468.51</v>
      </c>
      <c r="K28" s="119" t="n">
        <v>44856</v>
      </c>
      <c r="L28" s="120" t="n">
        <v>400</v>
      </c>
      <c r="N28" s="119" t="n">
        <v>44856</v>
      </c>
      <c r="O28" s="120" t="n">
        <v>400</v>
      </c>
    </row>
    <row r="29" customFormat="false" ht="14.25" hidden="false" customHeight="true" outlineLevel="0" collapsed="false">
      <c r="A29" s="127"/>
      <c r="B29" s="128" t="s">
        <v>116</v>
      </c>
      <c r="C29" s="129" t="s">
        <v>296</v>
      </c>
      <c r="D29" s="129"/>
      <c r="E29" s="129"/>
      <c r="F29" s="129"/>
      <c r="G29" s="129"/>
      <c r="H29" s="129"/>
      <c r="I29" s="131" t="n">
        <v>82</v>
      </c>
      <c r="K29" s="119" t="n">
        <v>44887</v>
      </c>
      <c r="L29" s="120" t="n">
        <v>400</v>
      </c>
      <c r="N29" s="119" t="n">
        <v>44887</v>
      </c>
      <c r="O29" s="120" t="n">
        <v>400</v>
      </c>
    </row>
    <row r="30" customFormat="false" ht="14.25" hidden="false" customHeight="true" outlineLevel="0" collapsed="false">
      <c r="A30" s="127"/>
      <c r="B30" s="128" t="s">
        <v>116</v>
      </c>
      <c r="C30" s="118"/>
      <c r="D30" s="118"/>
      <c r="E30" s="118"/>
      <c r="F30" s="118"/>
      <c r="G30" s="118"/>
      <c r="H30" s="118"/>
      <c r="I30" s="131"/>
      <c r="K30" s="119" t="n">
        <v>44917</v>
      </c>
      <c r="L30" s="120" t="n">
        <v>400</v>
      </c>
      <c r="N30" s="119" t="n">
        <v>44917</v>
      </c>
      <c r="O30" s="120" t="n">
        <v>400</v>
      </c>
    </row>
    <row r="31" customFormat="false" ht="14.25" hidden="false" customHeight="true" outlineLevel="0" collapsed="false">
      <c r="A31" s="132"/>
      <c r="B31" s="128" t="s">
        <v>116</v>
      </c>
      <c r="C31" s="133"/>
      <c r="D31" s="133"/>
      <c r="E31" s="133"/>
      <c r="F31" s="133"/>
      <c r="G31" s="133"/>
      <c r="H31" s="134"/>
      <c r="I31" s="135"/>
      <c r="K31" s="119" t="n">
        <v>44948</v>
      </c>
      <c r="L31" s="120" t="n">
        <v>400</v>
      </c>
      <c r="N31" s="119" t="n">
        <v>44948</v>
      </c>
      <c r="O31" s="120" t="n">
        <v>400</v>
      </c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SUM(I28:I30)</f>
        <v>550.51</v>
      </c>
      <c r="K32" s="126" t="s">
        <v>4</v>
      </c>
      <c r="L32" s="126" t="n">
        <f aca="false">SUM(L24:L31)</f>
        <v>3200</v>
      </c>
      <c r="N32" s="126" t="s">
        <v>4</v>
      </c>
      <c r="O32" s="126" t="n">
        <f aca="false">SUM(O24:O31)</f>
        <v>3200</v>
      </c>
    </row>
    <row r="33" customFormat="false" ht="14.25" hidden="false" customHeight="true" outlineLevel="0" collapsed="false"/>
    <row r="34" customFormat="false" ht="14.25" hidden="false" customHeight="true" outlineLevel="0" collapsed="false">
      <c r="A34" s="113" t="s">
        <v>94</v>
      </c>
      <c r="B34" s="114" t="s">
        <v>111</v>
      </c>
      <c r="C34" s="114" t="s">
        <v>120</v>
      </c>
      <c r="D34" s="114"/>
      <c r="E34" s="114"/>
      <c r="F34" s="114"/>
      <c r="G34" s="114"/>
      <c r="H34" s="114"/>
      <c r="I34" s="114"/>
    </row>
    <row r="35" customFormat="false" ht="14.25" hidden="false" customHeight="true" outlineLevel="0" collapsed="false">
      <c r="A35" s="115"/>
      <c r="B35" s="128" t="s">
        <v>121</v>
      </c>
      <c r="C35" s="129" t="s">
        <v>297</v>
      </c>
      <c r="D35" s="129"/>
      <c r="E35" s="129"/>
      <c r="F35" s="129"/>
      <c r="G35" s="129"/>
      <c r="H35" s="129"/>
      <c r="I35" s="131" t="n">
        <v>514.28</v>
      </c>
      <c r="J35" s="2" t="s">
        <v>298</v>
      </c>
    </row>
    <row r="36" customFormat="false" ht="14.25" hidden="false" customHeight="true" outlineLevel="0" collapsed="false">
      <c r="A36" s="115"/>
      <c r="B36" s="115"/>
      <c r="C36" s="129"/>
      <c r="D36" s="129"/>
      <c r="E36" s="129"/>
      <c r="F36" s="129"/>
      <c r="G36" s="129"/>
      <c r="H36" s="129"/>
      <c r="I36" s="131"/>
    </row>
    <row r="37" customFormat="false" ht="14.25" hidden="false" customHeight="true" outlineLevel="0" collapsed="false">
      <c r="A37" s="115"/>
      <c r="B37" s="121" t="s">
        <v>4</v>
      </c>
      <c r="C37" s="121"/>
      <c r="D37" s="121"/>
      <c r="E37" s="121"/>
      <c r="F37" s="121"/>
      <c r="G37" s="121"/>
      <c r="H37" s="121"/>
      <c r="I37" s="122"/>
      <c r="K37" s="139" t="s">
        <v>123</v>
      </c>
      <c r="L37" s="139"/>
      <c r="M37" s="139"/>
      <c r="N37" s="139"/>
      <c r="O37" s="139"/>
      <c r="P37" s="139"/>
      <c r="Q37" s="139"/>
      <c r="R37" s="139"/>
      <c r="S37" s="139"/>
    </row>
    <row r="38" customFormat="false" ht="14.25" hidden="false" customHeight="true" outlineLevel="0" collapsed="false">
      <c r="A38" s="123"/>
      <c r="B38" s="156"/>
      <c r="C38" s="156"/>
      <c r="D38" s="156"/>
      <c r="E38" s="156"/>
      <c r="F38" s="156"/>
      <c r="G38" s="156"/>
      <c r="H38" s="156"/>
      <c r="I38" s="156"/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8"/>
      <c r="D40" s="118"/>
      <c r="E40" s="118"/>
      <c r="F40" s="118"/>
      <c r="G40" s="118"/>
      <c r="H40" s="118"/>
      <c r="I40" s="118"/>
      <c r="K40" s="157"/>
      <c r="L40" s="158"/>
      <c r="M40" s="158"/>
      <c r="N40" s="159"/>
      <c r="O40" s="160"/>
      <c r="P40" s="104"/>
      <c r="Q40" s="104"/>
      <c r="R40" s="104"/>
      <c r="S40" s="161"/>
    </row>
    <row r="41" customFormat="false" ht="14.25" hidden="false" customHeight="true" outlineLevel="0" collapsed="false">
      <c r="A41" s="115"/>
      <c r="B41" s="115"/>
      <c r="C41" s="118"/>
      <c r="D41" s="118"/>
      <c r="E41" s="118"/>
      <c r="F41" s="118"/>
      <c r="G41" s="118"/>
      <c r="H41" s="118"/>
      <c r="I41" s="117"/>
      <c r="K41" s="149"/>
      <c r="L41" s="150"/>
      <c r="M41" s="150"/>
      <c r="N41" s="151"/>
      <c r="O41" s="152"/>
      <c r="P41" s="104"/>
      <c r="Q41" s="104"/>
      <c r="R41" s="104"/>
      <c r="S41" s="153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22"/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47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N21:O22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C36:H36"/>
    <mergeCell ref="B37:H37"/>
    <mergeCell ref="K37:S37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P41:R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10.38"/>
    <col collapsed="false" customWidth="true" hidden="false" outlineLevel="0" max="19" min="19" style="0" width="9.75"/>
    <col collapsed="false" customWidth="true" hidden="false" outlineLevel="0" max="26" min="20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94" t="s">
        <v>299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customFormat="false" ht="25.5" hidden="false" customHeight="true" outlineLevel="0" collapsed="false">
      <c r="A3" s="8" t="s">
        <v>90</v>
      </c>
      <c r="B3" s="96" t="s">
        <v>300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v>6400</v>
      </c>
      <c r="C10" s="22" t="n">
        <f aca="false">L32+O32</f>
        <v>6400</v>
      </c>
      <c r="D10" s="38" t="n">
        <v>600</v>
      </c>
      <c r="E10" s="225" t="n">
        <v>560.51</v>
      </c>
      <c r="F10" s="102"/>
      <c r="G10" s="25"/>
      <c r="H10" s="102"/>
      <c r="I10" s="25"/>
      <c r="J10" s="102"/>
      <c r="K10" s="25"/>
      <c r="L10" s="102"/>
      <c r="M10" s="25"/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2000</v>
      </c>
      <c r="C11" s="226" t="n">
        <v>2000</v>
      </c>
      <c r="D11" s="38" t="n">
        <v>451.33</v>
      </c>
      <c r="E11" s="225" t="n">
        <v>426.04</v>
      </c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102"/>
      <c r="C12" s="103"/>
      <c r="D12" s="102"/>
      <c r="E12" s="103"/>
      <c r="F12" s="102"/>
      <c r="G12" s="103"/>
      <c r="H12" s="102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105"/>
      <c r="C17" s="105" t="n">
        <f aca="false">B10-C10</f>
        <v>0</v>
      </c>
      <c r="D17" s="8"/>
      <c r="E17" s="105" t="n">
        <f aca="false">D10+D11-E10-E11</f>
        <v>64.78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301</v>
      </c>
      <c r="L21" s="111"/>
      <c r="N21" s="112" t="s">
        <v>302</v>
      </c>
      <c r="O21" s="112"/>
      <c r="Q21" s="111" t="s">
        <v>303</v>
      </c>
      <c r="R21" s="111"/>
      <c r="S21" s="111" t="s">
        <v>304</v>
      </c>
      <c r="T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N22" s="112"/>
      <c r="O22" s="112"/>
      <c r="Q22" s="111"/>
      <c r="R22" s="111"/>
      <c r="S22" s="111"/>
      <c r="T22" s="111"/>
    </row>
    <row r="23" customFormat="false" ht="25.5" hidden="false" customHeight="true" outlineLevel="0" collapsed="false">
      <c r="A23" s="115"/>
      <c r="B23" s="115" t="s">
        <v>112</v>
      </c>
      <c r="C23" s="116" t="s">
        <v>134</v>
      </c>
      <c r="D23" s="116"/>
      <c r="E23" s="116"/>
      <c r="F23" s="116"/>
      <c r="G23" s="116"/>
      <c r="H23" s="116"/>
      <c r="I23" s="117" t="n">
        <v>6400</v>
      </c>
      <c r="K23" s="107" t="s">
        <v>114</v>
      </c>
      <c r="L23" s="107" t="s">
        <v>4</v>
      </c>
      <c r="N23" s="107" t="s">
        <v>114</v>
      </c>
      <c r="O23" s="107" t="s">
        <v>4</v>
      </c>
      <c r="Q23" s="107" t="s">
        <v>114</v>
      </c>
      <c r="R23" s="107" t="s">
        <v>4</v>
      </c>
      <c r="S23" s="107" t="s">
        <v>114</v>
      </c>
      <c r="T23" s="107" t="s">
        <v>4</v>
      </c>
    </row>
    <row r="24" customFormat="false" ht="14.25" hidden="false" customHeight="true" outlineLevel="0" collapsed="false">
      <c r="A24" s="227"/>
      <c r="B24" s="115" t="s">
        <v>112</v>
      </c>
      <c r="C24" s="116"/>
      <c r="D24" s="116"/>
      <c r="E24" s="116"/>
      <c r="F24" s="116"/>
      <c r="G24" s="116"/>
      <c r="H24" s="116"/>
      <c r="I24" s="117"/>
      <c r="K24" s="119" t="n">
        <v>44734</v>
      </c>
      <c r="L24" s="120" t="n">
        <v>400</v>
      </c>
      <c r="N24" s="119" t="n">
        <v>44734</v>
      </c>
      <c r="O24" s="120" t="n">
        <v>400</v>
      </c>
      <c r="Q24" s="119" t="n">
        <v>44795</v>
      </c>
      <c r="R24" s="120" t="n">
        <v>500</v>
      </c>
      <c r="S24" s="119" t="n">
        <v>44795</v>
      </c>
      <c r="T24" s="120" t="n">
        <v>500</v>
      </c>
    </row>
    <row r="25" customFormat="false" ht="14.25" hidden="false" customHeight="true" outlineLevel="0" collapsed="false">
      <c r="A25" s="228"/>
      <c r="B25" s="115" t="s">
        <v>112</v>
      </c>
      <c r="C25" s="116"/>
      <c r="D25" s="116"/>
      <c r="E25" s="116"/>
      <c r="F25" s="116"/>
      <c r="G25" s="116"/>
      <c r="H25" s="116"/>
      <c r="I25" s="117"/>
      <c r="J25" s="229"/>
      <c r="K25" s="119" t="n">
        <v>44764</v>
      </c>
      <c r="L25" s="120" t="n">
        <v>400</v>
      </c>
      <c r="N25" s="119" t="n">
        <v>44764</v>
      </c>
      <c r="O25" s="120" t="n">
        <v>400</v>
      </c>
      <c r="Q25" s="119" t="n">
        <v>44826</v>
      </c>
      <c r="R25" s="120" t="n">
        <v>500</v>
      </c>
      <c r="S25" s="119"/>
      <c r="T25" s="120"/>
    </row>
    <row r="26" customFormat="false" ht="14.25" hidden="false" customHeight="true" outlineLevel="0" collapsed="false">
      <c r="A26" s="228"/>
      <c r="B26" s="115" t="s">
        <v>112</v>
      </c>
      <c r="C26" s="116"/>
      <c r="D26" s="116"/>
      <c r="E26" s="116"/>
      <c r="F26" s="116"/>
      <c r="G26" s="116"/>
      <c r="H26" s="116"/>
      <c r="I26" s="117"/>
      <c r="J26" s="229"/>
      <c r="K26" s="119" t="n">
        <v>44795</v>
      </c>
      <c r="L26" s="120" t="n">
        <v>400</v>
      </c>
      <c r="N26" s="119" t="n">
        <v>44795</v>
      </c>
      <c r="O26" s="120" t="n">
        <v>400</v>
      </c>
      <c r="Q26" s="119" t="n">
        <v>44856</v>
      </c>
      <c r="R26" s="120" t="n">
        <v>500</v>
      </c>
      <c r="S26" s="119"/>
      <c r="T26" s="120"/>
    </row>
    <row r="27" customFormat="false" ht="14.25" hidden="false" customHeight="true" outlineLevel="0" collapsed="false">
      <c r="A27" s="228"/>
      <c r="B27" s="115" t="s">
        <v>112</v>
      </c>
      <c r="C27" s="116"/>
      <c r="D27" s="116"/>
      <c r="E27" s="116"/>
      <c r="F27" s="116"/>
      <c r="G27" s="116"/>
      <c r="H27" s="116"/>
      <c r="I27" s="117"/>
      <c r="J27" s="229"/>
      <c r="K27" s="119" t="n">
        <v>44826</v>
      </c>
      <c r="L27" s="120" t="n">
        <v>400</v>
      </c>
      <c r="N27" s="119" t="n">
        <v>44826</v>
      </c>
      <c r="O27" s="120" t="n">
        <v>400</v>
      </c>
      <c r="Q27" s="126" t="s">
        <v>4</v>
      </c>
      <c r="R27" s="126" t="n">
        <f aca="false">SUM(R24:R26)</f>
        <v>1500</v>
      </c>
      <c r="S27" s="126" t="s">
        <v>4</v>
      </c>
      <c r="T27" s="126" t="n">
        <f aca="false">SUM(T24:T26)</f>
        <v>500</v>
      </c>
    </row>
    <row r="28" customFormat="false" ht="14.25" hidden="false" customHeight="true" outlineLevel="0" collapsed="false">
      <c r="A28" s="228"/>
      <c r="B28" s="115" t="s">
        <v>112</v>
      </c>
      <c r="C28" s="116"/>
      <c r="D28" s="116"/>
      <c r="E28" s="116"/>
      <c r="F28" s="116"/>
      <c r="G28" s="116"/>
      <c r="H28" s="116"/>
      <c r="I28" s="117"/>
      <c r="J28" s="117"/>
      <c r="K28" s="119" t="n">
        <v>44856</v>
      </c>
      <c r="L28" s="120" t="n">
        <v>400</v>
      </c>
      <c r="N28" s="119" t="n">
        <v>44856</v>
      </c>
      <c r="O28" s="120" t="n">
        <v>400</v>
      </c>
    </row>
    <row r="29" customFormat="false" ht="14.25" hidden="false" customHeight="true" outlineLevel="0" collapsed="false">
      <c r="A29" s="230"/>
      <c r="B29" s="231" t="s">
        <v>4</v>
      </c>
      <c r="C29" s="231"/>
      <c r="D29" s="231"/>
      <c r="E29" s="231"/>
      <c r="F29" s="231"/>
      <c r="G29" s="231"/>
      <c r="H29" s="231"/>
      <c r="I29" s="126"/>
      <c r="K29" s="119" t="n">
        <v>44887</v>
      </c>
      <c r="L29" s="120" t="n">
        <v>400</v>
      </c>
      <c r="N29" s="119" t="n">
        <v>44887</v>
      </c>
      <c r="O29" s="120" t="n">
        <v>400</v>
      </c>
    </row>
    <row r="30" customFormat="false" ht="14.25" hidden="false" customHeight="true" outlineLevel="0" collapsed="false">
      <c r="A30" s="123"/>
      <c r="B30" s="123"/>
      <c r="C30" s="124"/>
      <c r="D30" s="124"/>
      <c r="E30" s="124"/>
      <c r="F30" s="124"/>
      <c r="G30" s="124"/>
      <c r="H30" s="124"/>
      <c r="I30" s="125"/>
      <c r="K30" s="119" t="n">
        <v>44917</v>
      </c>
      <c r="L30" s="120" t="n">
        <v>400</v>
      </c>
      <c r="N30" s="119" t="n">
        <v>44917</v>
      </c>
      <c r="O30" s="120" t="n">
        <v>400</v>
      </c>
    </row>
    <row r="31" customFormat="false" ht="14.25" hidden="false" customHeight="true" outlineLevel="0" collapsed="false">
      <c r="A31" s="113" t="s">
        <v>94</v>
      </c>
      <c r="B31" s="200" t="s">
        <v>111</v>
      </c>
      <c r="C31" s="201" t="s">
        <v>115</v>
      </c>
      <c r="D31" s="201"/>
      <c r="E31" s="201"/>
      <c r="F31" s="201"/>
      <c r="G31" s="201"/>
      <c r="H31" s="201"/>
      <c r="I31" s="201"/>
      <c r="K31" s="119" t="n">
        <v>44948</v>
      </c>
      <c r="L31" s="120" t="n">
        <v>400</v>
      </c>
      <c r="N31" s="119" t="n">
        <v>44948</v>
      </c>
      <c r="O31" s="120" t="n">
        <v>400</v>
      </c>
    </row>
    <row r="32" customFormat="false" ht="14.25" hidden="false" customHeight="true" outlineLevel="0" collapsed="false">
      <c r="A32" s="127"/>
      <c r="B32" s="128" t="s">
        <v>116</v>
      </c>
      <c r="C32" s="116" t="s">
        <v>305</v>
      </c>
      <c r="D32" s="116"/>
      <c r="E32" s="116"/>
      <c r="F32" s="116"/>
      <c r="G32" s="116"/>
      <c r="H32" s="116"/>
      <c r="I32" s="117" t="n">
        <v>560.51</v>
      </c>
      <c r="K32" s="126" t="s">
        <v>4</v>
      </c>
      <c r="L32" s="126" t="n">
        <f aca="false">SUM(L24:L31)</f>
        <v>3200</v>
      </c>
      <c r="N32" s="126" t="s">
        <v>4</v>
      </c>
      <c r="O32" s="126" t="n">
        <f aca="false">SUM(O24:O31)</f>
        <v>3200</v>
      </c>
    </row>
    <row r="33" customFormat="false" ht="14.25" hidden="false" customHeight="true" outlineLevel="0" collapsed="false">
      <c r="A33" s="127"/>
      <c r="B33" s="128" t="s">
        <v>116</v>
      </c>
      <c r="C33" s="129" t="s">
        <v>306</v>
      </c>
      <c r="D33" s="129"/>
      <c r="E33" s="129"/>
      <c r="F33" s="129"/>
      <c r="G33" s="129"/>
      <c r="H33" s="129"/>
      <c r="I33" s="117" t="n">
        <v>426.04</v>
      </c>
    </row>
    <row r="34" customFormat="false" ht="14.25" hidden="false" customHeight="true" outlineLevel="0" collapsed="false">
      <c r="A34" s="127"/>
      <c r="B34" s="128" t="s">
        <v>116</v>
      </c>
      <c r="C34" s="118"/>
      <c r="D34" s="118"/>
      <c r="E34" s="118"/>
      <c r="F34" s="118"/>
      <c r="G34" s="118"/>
      <c r="H34" s="118"/>
      <c r="I34" s="131"/>
    </row>
    <row r="35" customFormat="false" ht="14.25" hidden="false" customHeight="true" outlineLevel="0" collapsed="false">
      <c r="A35" s="132"/>
      <c r="B35" s="128" t="s">
        <v>116</v>
      </c>
      <c r="C35" s="133"/>
      <c r="D35" s="133"/>
      <c r="E35" s="133"/>
      <c r="F35" s="133"/>
      <c r="G35" s="133"/>
      <c r="H35" s="134"/>
      <c r="I35" s="135"/>
    </row>
    <row r="36" customFormat="false" ht="14.25" hidden="false" customHeight="true" outlineLevel="0" collapsed="false">
      <c r="A36" s="136"/>
      <c r="B36" s="231" t="s">
        <v>4</v>
      </c>
      <c r="C36" s="231"/>
      <c r="D36" s="231"/>
      <c r="E36" s="231"/>
      <c r="F36" s="231"/>
      <c r="G36" s="231"/>
      <c r="H36" s="231"/>
      <c r="I36" s="126" t="n">
        <f aca="false">SUM(I32:I34)</f>
        <v>986.55</v>
      </c>
    </row>
    <row r="37" customFormat="false" ht="14.25" hidden="false" customHeight="true" outlineLevel="0" collapsed="false"/>
    <row r="38" customFormat="false" ht="14.25" hidden="false" customHeight="true" outlineLevel="0" collapsed="false">
      <c r="A38" s="113" t="s">
        <v>94</v>
      </c>
      <c r="B38" s="114" t="s">
        <v>111</v>
      </c>
      <c r="C38" s="118"/>
      <c r="D38" s="118"/>
      <c r="E38" s="118"/>
      <c r="F38" s="118"/>
      <c r="G38" s="118"/>
      <c r="H38" s="118"/>
      <c r="I38" s="118"/>
    </row>
    <row r="39" customFormat="false" ht="14.25" hidden="false" customHeight="true" outlineLevel="0" collapsed="false">
      <c r="A39" s="115"/>
      <c r="B39" s="115"/>
      <c r="C39" s="118"/>
      <c r="D39" s="118"/>
      <c r="E39" s="118"/>
      <c r="F39" s="118"/>
      <c r="G39" s="118"/>
      <c r="H39" s="118"/>
      <c r="I39" s="117"/>
    </row>
    <row r="40" customFormat="false" ht="14.25" hidden="false" customHeight="true" outlineLevel="0" collapsed="false">
      <c r="A40" s="115"/>
      <c r="B40" s="115"/>
      <c r="C40" s="118"/>
      <c r="D40" s="118"/>
      <c r="E40" s="118"/>
      <c r="F40" s="118"/>
      <c r="G40" s="118"/>
      <c r="H40" s="118"/>
      <c r="I40" s="117"/>
    </row>
    <row r="41" customFormat="false" ht="14.25" hidden="false" customHeight="true" outlineLevel="0" collapsed="false">
      <c r="A41" s="115"/>
      <c r="B41" s="121" t="s">
        <v>4</v>
      </c>
      <c r="C41" s="121"/>
      <c r="D41" s="121"/>
      <c r="E41" s="121"/>
      <c r="F41" s="121"/>
      <c r="G41" s="121"/>
      <c r="H41" s="121"/>
      <c r="I41" s="122"/>
      <c r="K41" s="139" t="s">
        <v>123</v>
      </c>
      <c r="L41" s="139"/>
      <c r="M41" s="139"/>
      <c r="N41" s="139"/>
      <c r="O41" s="139"/>
      <c r="P41" s="139"/>
      <c r="Q41" s="139"/>
      <c r="R41" s="139"/>
      <c r="S41" s="139"/>
    </row>
    <row r="42" customFormat="false" ht="14.25" hidden="false" customHeight="true" outlineLevel="0" collapsed="false">
      <c r="A42" s="123"/>
      <c r="B42" s="156"/>
      <c r="C42" s="156"/>
      <c r="D42" s="156"/>
      <c r="E42" s="156"/>
      <c r="F42" s="156"/>
      <c r="G42" s="156"/>
      <c r="H42" s="156"/>
      <c r="I42" s="156"/>
      <c r="K42" s="145" t="s">
        <v>124</v>
      </c>
      <c r="L42" s="146" t="s">
        <v>125</v>
      </c>
      <c r="M42" s="147" t="s">
        <v>126</v>
      </c>
      <c r="N42" s="146" t="s">
        <v>94</v>
      </c>
      <c r="O42" s="145" t="s">
        <v>127</v>
      </c>
      <c r="P42" s="145" t="s">
        <v>128</v>
      </c>
      <c r="Q42" s="145"/>
      <c r="R42" s="145"/>
      <c r="S42" s="148" t="s">
        <v>129</v>
      </c>
    </row>
    <row r="43" customFormat="false" ht="14.25" hidden="false" customHeight="true" outlineLevel="0" collapsed="false">
      <c r="K43" s="145"/>
      <c r="L43" s="145"/>
      <c r="M43" s="145"/>
      <c r="N43" s="145"/>
      <c r="O43" s="145"/>
      <c r="P43" s="145"/>
      <c r="Q43" s="145"/>
      <c r="R43" s="145"/>
      <c r="S43" s="148"/>
    </row>
    <row r="44" customFormat="false" ht="14.25" hidden="false" customHeight="true" outlineLevel="0" collapsed="false">
      <c r="A44" s="113" t="s">
        <v>94</v>
      </c>
      <c r="B44" s="114" t="s">
        <v>111</v>
      </c>
      <c r="C44" s="118"/>
      <c r="D44" s="118"/>
      <c r="E44" s="118"/>
      <c r="F44" s="118"/>
      <c r="G44" s="118"/>
      <c r="H44" s="118"/>
      <c r="I44" s="118"/>
      <c r="K44" s="157"/>
      <c r="L44" s="158"/>
      <c r="M44" s="158"/>
      <c r="N44" s="159"/>
      <c r="O44" s="160"/>
      <c r="P44" s="104"/>
      <c r="Q44" s="104"/>
      <c r="R44" s="104"/>
      <c r="S44" s="161"/>
    </row>
    <row r="45" customFormat="false" ht="14.25" hidden="false" customHeight="true" outlineLevel="0" collapsed="false">
      <c r="A45" s="115"/>
      <c r="B45" s="115"/>
      <c r="C45" s="118"/>
      <c r="D45" s="118"/>
      <c r="E45" s="118"/>
      <c r="F45" s="118"/>
      <c r="G45" s="118"/>
      <c r="H45" s="118"/>
      <c r="I45" s="117"/>
      <c r="K45" s="149"/>
      <c r="L45" s="150"/>
      <c r="M45" s="150"/>
      <c r="N45" s="151"/>
      <c r="O45" s="152"/>
      <c r="P45" s="104"/>
      <c r="Q45" s="104"/>
      <c r="R45" s="104"/>
      <c r="S45" s="153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  <c r="K46" s="107"/>
      <c r="L46" s="107"/>
      <c r="M46" s="107"/>
      <c r="N46" s="107"/>
      <c r="O46" s="107"/>
      <c r="P46" s="107"/>
      <c r="Q46" s="107"/>
      <c r="R46" s="107"/>
      <c r="S46" s="107"/>
    </row>
    <row r="47" customFormat="false" ht="14.25" hidden="false" customHeight="true" outlineLevel="0" collapsed="false">
      <c r="A47" s="115"/>
      <c r="B47" s="121" t="s">
        <v>4</v>
      </c>
      <c r="C47" s="121"/>
      <c r="D47" s="121"/>
      <c r="E47" s="121"/>
      <c r="F47" s="121"/>
      <c r="G47" s="121"/>
      <c r="H47" s="121"/>
      <c r="I47" s="122"/>
    </row>
    <row r="48" customFormat="false" ht="14.25" hidden="false" customHeight="true" outlineLevel="0" collapsed="false"/>
    <row r="49" customFormat="false" ht="14.25" hidden="false" customHeight="true" outlineLevel="0" collapsed="false">
      <c r="A49" s="113" t="s">
        <v>94</v>
      </c>
      <c r="B49" s="114" t="s">
        <v>111</v>
      </c>
      <c r="C49" s="118"/>
      <c r="D49" s="118"/>
      <c r="E49" s="118"/>
      <c r="F49" s="118"/>
      <c r="G49" s="118"/>
      <c r="H49" s="118"/>
      <c r="I49" s="118"/>
    </row>
    <row r="50" customFormat="false" ht="14.25" hidden="false" customHeight="true" outlineLevel="0" collapsed="false">
      <c r="A50" s="115"/>
      <c r="B50" s="115"/>
      <c r="C50" s="118"/>
      <c r="D50" s="118"/>
      <c r="E50" s="118"/>
      <c r="F50" s="118"/>
      <c r="G50" s="118"/>
      <c r="H50" s="118"/>
      <c r="I50" s="117"/>
    </row>
    <row r="51" customFormat="false" ht="14.25" hidden="false" customHeight="true" outlineLevel="0" collapsed="false">
      <c r="A51" s="115"/>
      <c r="B51" s="115"/>
      <c r="C51" s="118"/>
      <c r="D51" s="118"/>
      <c r="E51" s="118"/>
      <c r="F51" s="118"/>
      <c r="G51" s="118"/>
      <c r="H51" s="118"/>
      <c r="I51" s="117"/>
    </row>
    <row r="52" customFormat="false" ht="14.25" hidden="false" customHeight="true" outlineLevel="0" collapsed="false">
      <c r="A52" s="115"/>
      <c r="B52" s="121" t="s">
        <v>4</v>
      </c>
      <c r="C52" s="121"/>
      <c r="D52" s="121"/>
      <c r="E52" s="121"/>
      <c r="F52" s="121"/>
      <c r="G52" s="121"/>
      <c r="H52" s="121"/>
      <c r="I52" s="122"/>
    </row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  <row r="1001" customFormat="false" ht="14.25" hidden="false" customHeight="true" outlineLevel="0" collapsed="false"/>
    <row r="1002" customFormat="false" ht="14.25" hidden="false" customHeight="true" outlineLevel="0" collapsed="false"/>
    <row r="1003" customFormat="false" ht="14.25" hidden="false" customHeight="true" outlineLevel="0" collapsed="false"/>
    <row r="1004" customFormat="false" ht="14.25" hidden="false" customHeight="true" outlineLevel="0" collapsed="false"/>
  </sheetData>
  <mergeCells count="53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N21:O22"/>
    <mergeCell ref="Q21:R22"/>
    <mergeCell ref="S21:T22"/>
    <mergeCell ref="C22:I22"/>
    <mergeCell ref="C23:H23"/>
    <mergeCell ref="C24:H24"/>
    <mergeCell ref="C25:H25"/>
    <mergeCell ref="C26:H26"/>
    <mergeCell ref="C27:H27"/>
    <mergeCell ref="C28:H28"/>
    <mergeCell ref="B29:H29"/>
    <mergeCell ref="C31:I31"/>
    <mergeCell ref="C32:H32"/>
    <mergeCell ref="C33:H33"/>
    <mergeCell ref="C34:H34"/>
    <mergeCell ref="B36:H36"/>
    <mergeCell ref="C38:I38"/>
    <mergeCell ref="C39:H39"/>
    <mergeCell ref="C40:H40"/>
    <mergeCell ref="B41:H41"/>
    <mergeCell ref="K41:S41"/>
    <mergeCell ref="K42:K43"/>
    <mergeCell ref="L42:L43"/>
    <mergeCell ref="M42:M43"/>
    <mergeCell ref="N42:N43"/>
    <mergeCell ref="O42:O43"/>
    <mergeCell ref="P42:R43"/>
    <mergeCell ref="S42:S43"/>
    <mergeCell ref="C44:I44"/>
    <mergeCell ref="P44:R44"/>
    <mergeCell ref="C45:H45"/>
    <mergeCell ref="P45:R45"/>
    <mergeCell ref="C46:H46"/>
    <mergeCell ref="B47:H47"/>
    <mergeCell ref="C49:I49"/>
    <mergeCell ref="C50:H50"/>
    <mergeCell ref="C51:H51"/>
    <mergeCell ref="B52:H5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.38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19" min="19" style="0" width="8"/>
    <col collapsed="false" customWidth="true" hidden="false" outlineLevel="0" max="20" min="20" style="0" width="10.13"/>
    <col collapsed="false" customWidth="true" hidden="false" outlineLevel="0" max="21" min="21" style="0" width="10.5"/>
    <col collapsed="false" customWidth="true" hidden="false" outlineLevel="0" max="22" min="22" style="0" width="9.88"/>
    <col collapsed="false" customWidth="true" hidden="false" outlineLevel="0" max="23" min="23" style="0" width="10.5"/>
    <col collapsed="false" customWidth="true" hidden="false" outlineLevel="0" max="26" min="24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154" t="s">
        <v>307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customFormat="false" ht="25.5" hidden="false" customHeight="true" outlineLevel="0" collapsed="false">
      <c r="A3" s="8" t="s">
        <v>90</v>
      </c>
      <c r="B3" s="96" t="s">
        <v>66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v>5600</v>
      </c>
      <c r="C10" s="22" t="n">
        <f aca="false">L31+N31</f>
        <v>5600</v>
      </c>
      <c r="D10" s="38" t="n">
        <f aca="false">200-200</f>
        <v>0</v>
      </c>
      <c r="E10" s="24"/>
      <c r="F10" s="102"/>
      <c r="G10" s="25"/>
      <c r="H10" s="38"/>
      <c r="I10" s="25"/>
      <c r="J10" s="102"/>
      <c r="K10" s="25"/>
      <c r="L10" s="38" t="n">
        <v>200</v>
      </c>
      <c r="M10" s="169" t="n">
        <v>199.6</v>
      </c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1200</v>
      </c>
      <c r="C11" s="155" t="n">
        <f aca="false">V27</f>
        <v>1200</v>
      </c>
      <c r="D11" s="38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38" t="n">
        <v>2500</v>
      </c>
      <c r="C12" s="155" t="n">
        <f aca="false">P27+R27+T27</f>
        <v>2500</v>
      </c>
      <c r="D12" s="102"/>
      <c r="E12" s="103"/>
      <c r="F12" s="102"/>
      <c r="G12" s="103"/>
      <c r="H12" s="102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/>
      <c r="C17" s="8"/>
      <c r="D17" s="105"/>
      <c r="E17" s="8"/>
      <c r="F17" s="8"/>
      <c r="G17" s="8"/>
      <c r="H17" s="8"/>
      <c r="I17" s="8"/>
      <c r="J17" s="8"/>
      <c r="K17" s="8"/>
      <c r="L17" s="8"/>
      <c r="M17" s="105" t="n">
        <f aca="false">L10-M10</f>
        <v>0.4</v>
      </c>
      <c r="N17" s="8"/>
      <c r="O17" s="8"/>
      <c r="P17" s="8"/>
      <c r="Q17" s="8"/>
    </row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308</v>
      </c>
      <c r="L21" s="111"/>
      <c r="M21" s="111" t="s">
        <v>309</v>
      </c>
      <c r="N21" s="111"/>
      <c r="O21" s="111" t="s">
        <v>310</v>
      </c>
      <c r="P21" s="111"/>
      <c r="Q21" s="111" t="s">
        <v>311</v>
      </c>
      <c r="R21" s="111"/>
      <c r="S21" s="111" t="s">
        <v>312</v>
      </c>
      <c r="T21" s="111"/>
      <c r="U21" s="111" t="s">
        <v>313</v>
      </c>
      <c r="V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</row>
    <row r="23" customFormat="false" ht="25.5" hidden="false" customHeight="true" outlineLevel="0" collapsed="false">
      <c r="A23" s="115"/>
      <c r="B23" s="115" t="s">
        <v>112</v>
      </c>
      <c r="C23" s="186" t="s">
        <v>235</v>
      </c>
      <c r="D23" s="186"/>
      <c r="E23" s="186"/>
      <c r="F23" s="186"/>
      <c r="G23" s="186"/>
      <c r="H23" s="186"/>
      <c r="I23" s="131" t="n">
        <v>5600</v>
      </c>
      <c r="K23" s="107" t="s">
        <v>114</v>
      </c>
      <c r="L23" s="107" t="s">
        <v>4</v>
      </c>
      <c r="M23" s="107" t="s">
        <v>114</v>
      </c>
      <c r="N23" s="107" t="s">
        <v>4</v>
      </c>
      <c r="O23" s="107" t="s">
        <v>114</v>
      </c>
      <c r="P23" s="107" t="s">
        <v>4</v>
      </c>
      <c r="Q23" s="107" t="s">
        <v>114</v>
      </c>
      <c r="R23" s="107" t="s">
        <v>4</v>
      </c>
      <c r="S23" s="107" t="s">
        <v>114</v>
      </c>
      <c r="T23" s="107" t="s">
        <v>4</v>
      </c>
      <c r="U23" s="107" t="s">
        <v>114</v>
      </c>
      <c r="V23" s="107" t="s">
        <v>4</v>
      </c>
    </row>
    <row r="24" customFormat="false" ht="14.25" hidden="false" customHeight="true" outlineLevel="0" collapsed="false">
      <c r="A24" s="115"/>
      <c r="B24" s="115" t="s">
        <v>112</v>
      </c>
      <c r="C24" s="186" t="s">
        <v>314</v>
      </c>
      <c r="D24" s="186"/>
      <c r="E24" s="186"/>
      <c r="F24" s="186"/>
      <c r="G24" s="186"/>
      <c r="H24" s="186"/>
      <c r="I24" s="131" t="n">
        <v>1200</v>
      </c>
      <c r="K24" s="119" t="n">
        <v>44764</v>
      </c>
      <c r="L24" s="120" t="n">
        <v>400</v>
      </c>
      <c r="M24" s="119" t="n">
        <v>44764</v>
      </c>
      <c r="N24" s="120" t="n">
        <v>400</v>
      </c>
      <c r="O24" s="119" t="n">
        <v>44795</v>
      </c>
      <c r="P24" s="120" t="n">
        <v>500</v>
      </c>
      <c r="Q24" s="119" t="n">
        <v>44795</v>
      </c>
      <c r="R24" s="120" t="n">
        <v>500</v>
      </c>
      <c r="S24" s="119" t="n">
        <v>44795</v>
      </c>
      <c r="T24" s="120" t="n">
        <v>500</v>
      </c>
      <c r="U24" s="119" t="n">
        <v>44856</v>
      </c>
      <c r="V24" s="120" t="n">
        <v>400</v>
      </c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44795</v>
      </c>
      <c r="L25" s="120" t="n">
        <v>400</v>
      </c>
      <c r="M25" s="119" t="n">
        <v>44795</v>
      </c>
      <c r="N25" s="120" t="n">
        <v>400</v>
      </c>
      <c r="O25" s="119"/>
      <c r="P25" s="120"/>
      <c r="Q25" s="119" t="n">
        <v>44826</v>
      </c>
      <c r="R25" s="120" t="n">
        <v>500</v>
      </c>
      <c r="S25" s="119"/>
      <c r="T25" s="120"/>
      <c r="U25" s="119" t="n">
        <v>44887</v>
      </c>
      <c r="V25" s="120" t="n">
        <v>400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44826</v>
      </c>
      <c r="L26" s="120" t="n">
        <v>400</v>
      </c>
      <c r="M26" s="119" t="n">
        <v>44826</v>
      </c>
      <c r="N26" s="120" t="n">
        <v>400</v>
      </c>
      <c r="O26" s="119"/>
      <c r="P26" s="120"/>
      <c r="Q26" s="119" t="n">
        <v>44856</v>
      </c>
      <c r="R26" s="120" t="n">
        <v>500</v>
      </c>
      <c r="S26" s="119"/>
      <c r="T26" s="120"/>
      <c r="U26" s="119" t="n">
        <v>44917</v>
      </c>
      <c r="V26" s="120" t="n">
        <v>400</v>
      </c>
    </row>
    <row r="27" customFormat="false" ht="14.25" hidden="false" customHeight="true" outlineLevel="0" collapsed="false">
      <c r="A27" s="113" t="s">
        <v>94</v>
      </c>
      <c r="B27" s="200" t="s">
        <v>111</v>
      </c>
      <c r="C27" s="201" t="s">
        <v>115</v>
      </c>
      <c r="D27" s="201"/>
      <c r="E27" s="201"/>
      <c r="F27" s="201"/>
      <c r="G27" s="201"/>
      <c r="H27" s="201"/>
      <c r="I27" s="201"/>
      <c r="K27" s="119" t="n">
        <v>44856</v>
      </c>
      <c r="L27" s="120" t="n">
        <v>400</v>
      </c>
      <c r="M27" s="119" t="n">
        <v>44856</v>
      </c>
      <c r="N27" s="120" t="n">
        <v>400</v>
      </c>
      <c r="O27" s="126" t="s">
        <v>4</v>
      </c>
      <c r="P27" s="126" t="n">
        <f aca="false">P24</f>
        <v>500</v>
      </c>
      <c r="Q27" s="126" t="s">
        <v>4</v>
      </c>
      <c r="R27" s="126" t="n">
        <f aca="false">SUM(R24:R26)</f>
        <v>1500</v>
      </c>
      <c r="S27" s="126" t="s">
        <v>4</v>
      </c>
      <c r="T27" s="126" t="n">
        <f aca="false">SUM(T24:T26)</f>
        <v>500</v>
      </c>
      <c r="U27" s="126" t="s">
        <v>4</v>
      </c>
      <c r="V27" s="126" t="n">
        <f aca="false">SUM(V24:V26)</f>
        <v>1200</v>
      </c>
    </row>
    <row r="28" customFormat="false" ht="14.25" hidden="false" customHeight="true" outlineLevel="0" collapsed="false">
      <c r="A28" s="127"/>
      <c r="B28" s="128" t="s">
        <v>121</v>
      </c>
      <c r="C28" s="129" t="s">
        <v>315</v>
      </c>
      <c r="D28" s="129"/>
      <c r="E28" s="129"/>
      <c r="F28" s="129"/>
      <c r="G28" s="129"/>
      <c r="H28" s="129"/>
      <c r="I28" s="131" t="n">
        <v>199.6</v>
      </c>
      <c r="K28" s="119" t="n">
        <v>44887</v>
      </c>
      <c r="L28" s="120" t="n">
        <v>400</v>
      </c>
      <c r="M28" s="119" t="n">
        <v>44887</v>
      </c>
      <c r="N28" s="120" t="n">
        <v>400</v>
      </c>
    </row>
    <row r="29" customFormat="false" ht="14.25" hidden="false" customHeight="true" outlineLevel="0" collapsed="false">
      <c r="A29" s="127"/>
      <c r="B29" s="128"/>
      <c r="C29" s="130"/>
      <c r="D29" s="130"/>
      <c r="E29" s="130"/>
      <c r="F29" s="130"/>
      <c r="G29" s="130"/>
      <c r="H29" s="130"/>
      <c r="I29" s="117"/>
      <c r="K29" s="119" t="n">
        <v>44917</v>
      </c>
      <c r="L29" s="120" t="n">
        <v>400</v>
      </c>
      <c r="M29" s="119" t="n">
        <v>44917</v>
      </c>
      <c r="N29" s="120" t="n">
        <v>400</v>
      </c>
    </row>
    <row r="30" customFormat="false" ht="14.25" hidden="false" customHeight="true" outlineLevel="0" collapsed="false">
      <c r="A30" s="127"/>
      <c r="B30" s="128"/>
      <c r="C30" s="118"/>
      <c r="D30" s="118"/>
      <c r="E30" s="118"/>
      <c r="F30" s="118"/>
      <c r="G30" s="118"/>
      <c r="H30" s="118"/>
      <c r="I30" s="131"/>
      <c r="K30" s="119" t="n">
        <v>44948</v>
      </c>
      <c r="L30" s="120" t="n">
        <v>400</v>
      </c>
      <c r="M30" s="119" t="n">
        <v>44948</v>
      </c>
      <c r="N30" s="120" t="n">
        <v>400</v>
      </c>
    </row>
    <row r="31" customFormat="false" ht="14.25" hidden="false" customHeight="true" outlineLevel="0" collapsed="false">
      <c r="A31" s="132"/>
      <c r="B31" s="128"/>
      <c r="C31" s="133"/>
      <c r="D31" s="133"/>
      <c r="E31" s="133"/>
      <c r="F31" s="133"/>
      <c r="G31" s="133"/>
      <c r="H31" s="134"/>
      <c r="I31" s="135"/>
      <c r="K31" s="126" t="s">
        <v>4</v>
      </c>
      <c r="L31" s="126" t="n">
        <f aca="false">SUM(L24:L30)</f>
        <v>2800</v>
      </c>
      <c r="M31" s="126" t="s">
        <v>4</v>
      </c>
      <c r="N31" s="126" t="n">
        <f aca="false">SUM(N24:N30)</f>
        <v>2800</v>
      </c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SUM(I28:I30)</f>
        <v>199.6</v>
      </c>
    </row>
    <row r="33" customFormat="false" ht="14.25" hidden="false" customHeight="true" outlineLevel="0" collapsed="false"/>
    <row r="34" customFormat="false" ht="14.25" hidden="false" customHeight="true" outlineLevel="0" collapsed="false">
      <c r="A34" s="113" t="s">
        <v>94</v>
      </c>
      <c r="B34" s="114" t="s">
        <v>111</v>
      </c>
      <c r="C34" s="118"/>
      <c r="D34" s="118"/>
      <c r="E34" s="118"/>
      <c r="F34" s="118"/>
      <c r="G34" s="118"/>
      <c r="H34" s="118"/>
      <c r="I34" s="118"/>
    </row>
    <row r="35" customFormat="false" ht="14.25" hidden="false" customHeight="true" outlineLevel="0" collapsed="false">
      <c r="A35" s="115"/>
      <c r="B35" s="115"/>
      <c r="C35" s="118"/>
      <c r="D35" s="118"/>
      <c r="E35" s="118"/>
      <c r="F35" s="118"/>
      <c r="G35" s="118"/>
      <c r="H35" s="118"/>
      <c r="I35" s="117"/>
    </row>
    <row r="36" customFormat="false" ht="14.25" hidden="false" customHeight="true" outlineLevel="0" collapsed="false">
      <c r="A36" s="115"/>
      <c r="B36" s="115"/>
      <c r="C36" s="118"/>
      <c r="D36" s="118"/>
      <c r="E36" s="118"/>
      <c r="F36" s="118"/>
      <c r="G36" s="118"/>
      <c r="H36" s="118"/>
      <c r="I36" s="117"/>
    </row>
    <row r="37" customFormat="false" ht="14.25" hidden="false" customHeight="true" outlineLevel="0" collapsed="false">
      <c r="A37" s="115"/>
      <c r="B37" s="121" t="s">
        <v>4</v>
      </c>
      <c r="C37" s="121"/>
      <c r="D37" s="121"/>
      <c r="E37" s="121"/>
      <c r="F37" s="121"/>
      <c r="G37" s="121"/>
      <c r="H37" s="121"/>
      <c r="I37" s="122"/>
      <c r="K37" s="139" t="s">
        <v>123</v>
      </c>
      <c r="L37" s="139"/>
      <c r="M37" s="139"/>
      <c r="N37" s="139"/>
      <c r="O37" s="139"/>
      <c r="P37" s="139"/>
      <c r="Q37" s="139"/>
      <c r="R37" s="139"/>
      <c r="S37" s="139"/>
    </row>
    <row r="38" customFormat="false" ht="14.25" hidden="false" customHeight="true" outlineLevel="0" collapsed="false">
      <c r="A38" s="123"/>
      <c r="B38" s="156"/>
      <c r="C38" s="156"/>
      <c r="D38" s="156"/>
      <c r="E38" s="156"/>
      <c r="F38" s="156"/>
      <c r="G38" s="156"/>
      <c r="H38" s="156"/>
      <c r="I38" s="156"/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8"/>
      <c r="D40" s="118"/>
      <c r="E40" s="118"/>
      <c r="F40" s="118"/>
      <c r="G40" s="118"/>
      <c r="H40" s="118"/>
      <c r="I40" s="118"/>
      <c r="K40" s="157"/>
      <c r="L40" s="158"/>
      <c r="M40" s="158"/>
      <c r="N40" s="159"/>
      <c r="O40" s="160"/>
      <c r="P40" s="104"/>
      <c r="Q40" s="104"/>
      <c r="R40" s="104"/>
      <c r="S40" s="161"/>
    </row>
    <row r="41" customFormat="false" ht="14.25" hidden="false" customHeight="true" outlineLevel="0" collapsed="false">
      <c r="A41" s="115"/>
      <c r="B41" s="115"/>
      <c r="C41" s="118"/>
      <c r="D41" s="118"/>
      <c r="E41" s="118"/>
      <c r="F41" s="118"/>
      <c r="G41" s="118"/>
      <c r="H41" s="118"/>
      <c r="I41" s="117"/>
      <c r="K41" s="149"/>
      <c r="L41" s="150"/>
      <c r="M41" s="150"/>
      <c r="N41" s="151"/>
      <c r="O41" s="152"/>
      <c r="P41" s="104"/>
      <c r="Q41" s="104"/>
      <c r="R41" s="104"/>
      <c r="S41" s="153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22"/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51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M21:N22"/>
    <mergeCell ref="O21:P22"/>
    <mergeCell ref="Q21:R22"/>
    <mergeCell ref="S21:T22"/>
    <mergeCell ref="U21:V22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C36:H36"/>
    <mergeCell ref="B37:H37"/>
    <mergeCell ref="K37:S37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P41:R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26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T62" activeCellId="0" sqref="T62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35.25"/>
    <col collapsed="false" customWidth="true" hidden="false" outlineLevel="0" max="2" min="2" style="0" width="28.75"/>
    <col collapsed="false" customWidth="true" hidden="false" outlineLevel="0" max="3" min="3" style="0" width="11.75"/>
    <col collapsed="false" customWidth="true" hidden="false" outlineLevel="0" max="8" min="4" style="0" width="10.62"/>
    <col collapsed="false" customWidth="true" hidden="false" outlineLevel="0" max="11" min="9" style="0" width="11.5"/>
    <col collapsed="false" customWidth="true" hidden="false" outlineLevel="0" max="12" min="12" style="0" width="9"/>
    <col collapsed="false" customWidth="true" hidden="false" outlineLevel="0" max="13" min="13" style="0" width="9.49"/>
    <col collapsed="false" customWidth="true" hidden="false" outlineLevel="0" max="14" min="14" style="0" width="8.99"/>
    <col collapsed="false" customWidth="true" hidden="false" outlineLevel="0" max="15" min="15" style="0" width="17"/>
    <col collapsed="false" customWidth="true" hidden="false" outlineLevel="0" max="16" min="16" style="0" width="8"/>
    <col collapsed="false" customWidth="true" hidden="false" outlineLevel="0" max="17" min="17" style="0" width="6.13"/>
    <col collapsed="false" customWidth="true" hidden="false" outlineLevel="0" max="29" min="18" style="0" width="8"/>
  </cols>
  <sheetData>
    <row r="1" customFormat="false" ht="15" hidden="false" customHeight="true" outlineLevel="0" collapsed="false">
      <c r="A1" s="232" t="s">
        <v>316</v>
      </c>
      <c r="B1" s="233"/>
      <c r="C1" s="233" t="n">
        <f aca="false">67600+24800</f>
        <v>92400</v>
      </c>
      <c r="E1" s="234" t="s">
        <v>317</v>
      </c>
      <c r="F1" s="4"/>
      <c r="G1" s="4"/>
      <c r="H1" s="4"/>
    </row>
    <row r="2" customFormat="false" ht="14.25" hidden="false" customHeight="true" outlineLevel="0" collapsed="false">
      <c r="A2" s="235" t="s">
        <v>318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M2" s="236" t="s">
        <v>319</v>
      </c>
      <c r="N2" s="236" t="s">
        <v>320</v>
      </c>
      <c r="O2" s="237"/>
      <c r="P2" s="237"/>
    </row>
    <row r="3" customFormat="false" ht="14.25" hidden="false" customHeight="true" outlineLevel="0" collapsed="false">
      <c r="A3" s="235" t="s">
        <v>321</v>
      </c>
      <c r="B3" s="235" t="s">
        <v>322</v>
      </c>
      <c r="C3" s="235" t="s">
        <v>323</v>
      </c>
      <c r="D3" s="235" t="s">
        <v>324</v>
      </c>
      <c r="E3" s="235" t="s">
        <v>325</v>
      </c>
      <c r="F3" s="235" t="s">
        <v>326</v>
      </c>
      <c r="G3" s="235" t="s">
        <v>327</v>
      </c>
      <c r="H3" s="235" t="s">
        <v>328</v>
      </c>
      <c r="I3" s="235" t="s">
        <v>329</v>
      </c>
      <c r="J3" s="235" t="s">
        <v>330</v>
      </c>
      <c r="K3" s="235" t="s">
        <v>68</v>
      </c>
      <c r="M3" s="80" t="s">
        <v>331</v>
      </c>
      <c r="N3" s="234" t="s">
        <v>332</v>
      </c>
    </row>
    <row r="4" customFormat="false" ht="14.25" hidden="false" customHeight="true" outlineLevel="0" collapsed="false">
      <c r="A4" s="238" t="s">
        <v>168</v>
      </c>
      <c r="B4" s="238"/>
      <c r="C4" s="239" t="n">
        <v>400</v>
      </c>
      <c r="D4" s="239" t="n">
        <v>400</v>
      </c>
      <c r="E4" s="239" t="n">
        <v>400</v>
      </c>
      <c r="F4" s="239" t="n">
        <v>400</v>
      </c>
      <c r="G4" s="239" t="n">
        <v>400</v>
      </c>
      <c r="H4" s="239" t="n">
        <v>400</v>
      </c>
      <c r="I4" s="239" t="n">
        <v>400</v>
      </c>
      <c r="J4" s="239" t="n">
        <v>400</v>
      </c>
      <c r="K4" s="240" t="n">
        <f aca="false">SUM(C4:J4)</f>
        <v>3200</v>
      </c>
      <c r="M4" s="80" t="s">
        <v>333</v>
      </c>
      <c r="N4" s="80" t="s">
        <v>334</v>
      </c>
    </row>
    <row r="5" customFormat="false" ht="14.25" hidden="false" customHeight="true" outlineLevel="0" collapsed="false">
      <c r="A5" s="238" t="s">
        <v>250</v>
      </c>
      <c r="B5" s="238"/>
      <c r="C5" s="239" t="n">
        <v>400</v>
      </c>
      <c r="D5" s="239" t="n">
        <v>400</v>
      </c>
      <c r="E5" s="239" t="n">
        <v>400</v>
      </c>
      <c r="F5" s="239" t="n">
        <v>400</v>
      </c>
      <c r="G5" s="239" t="n">
        <v>400</v>
      </c>
      <c r="H5" s="239" t="n">
        <v>400</v>
      </c>
      <c r="I5" s="239" t="n">
        <v>400</v>
      </c>
      <c r="J5" s="239" t="n">
        <v>400</v>
      </c>
      <c r="K5" s="240" t="n">
        <f aca="false">SUM(C5:J5)</f>
        <v>3200</v>
      </c>
      <c r="M5" s="80" t="s">
        <v>335</v>
      </c>
      <c r="N5" s="80" t="s">
        <v>336</v>
      </c>
    </row>
    <row r="6" customFormat="false" ht="14.25" hidden="false" customHeight="true" outlineLevel="0" collapsed="false">
      <c r="A6" s="238" t="s">
        <v>301</v>
      </c>
      <c r="B6" s="238"/>
      <c r="C6" s="239" t="n">
        <v>400</v>
      </c>
      <c r="D6" s="239" t="n">
        <v>400</v>
      </c>
      <c r="E6" s="239" t="n">
        <v>400</v>
      </c>
      <c r="F6" s="239" t="n">
        <v>400</v>
      </c>
      <c r="G6" s="239" t="n">
        <v>400</v>
      </c>
      <c r="H6" s="239" t="n">
        <v>400</v>
      </c>
      <c r="I6" s="239" t="n">
        <v>400</v>
      </c>
      <c r="J6" s="239" t="n">
        <v>400</v>
      </c>
      <c r="K6" s="240" t="n">
        <f aca="false">SUM(C6:J6)</f>
        <v>3200</v>
      </c>
      <c r="M6" s="80" t="s">
        <v>337</v>
      </c>
      <c r="N6" s="212" t="s">
        <v>338</v>
      </c>
    </row>
    <row r="7" customFormat="false" ht="14.25" hidden="false" customHeight="true" outlineLevel="0" collapsed="false">
      <c r="A7" s="238" t="s">
        <v>285</v>
      </c>
      <c r="B7" s="238"/>
      <c r="C7" s="239" t="n">
        <v>400</v>
      </c>
      <c r="D7" s="239" t="n">
        <v>400</v>
      </c>
      <c r="E7" s="239" t="n">
        <v>400</v>
      </c>
      <c r="F7" s="239" t="n">
        <v>400</v>
      </c>
      <c r="G7" s="239" t="n">
        <v>400</v>
      </c>
      <c r="H7" s="239" t="n">
        <v>400</v>
      </c>
      <c r="I7" s="239" t="n">
        <v>400</v>
      </c>
      <c r="J7" s="239" t="n">
        <v>400</v>
      </c>
      <c r="K7" s="240" t="n">
        <f aca="false">SUM(C7:J7)</f>
        <v>3200</v>
      </c>
      <c r="M7" s="80" t="s">
        <v>339</v>
      </c>
      <c r="N7" s="212" t="s">
        <v>340</v>
      </c>
    </row>
    <row r="8" customFormat="false" ht="14.25" hidden="false" customHeight="true" outlineLevel="0" collapsed="false">
      <c r="A8" s="238" t="s">
        <v>302</v>
      </c>
      <c r="B8" s="238"/>
      <c r="C8" s="239" t="n">
        <v>400</v>
      </c>
      <c r="D8" s="239" t="n">
        <v>400</v>
      </c>
      <c r="E8" s="239" t="n">
        <v>400</v>
      </c>
      <c r="F8" s="239" t="n">
        <v>400</v>
      </c>
      <c r="G8" s="239" t="n">
        <v>400</v>
      </c>
      <c r="H8" s="239" t="n">
        <v>400</v>
      </c>
      <c r="I8" s="239" t="n">
        <v>400</v>
      </c>
      <c r="J8" s="239" t="n">
        <v>400</v>
      </c>
      <c r="K8" s="240" t="n">
        <f aca="false">SUM(C8:J8)</f>
        <v>3200</v>
      </c>
      <c r="M8" s="2" t="s">
        <v>341</v>
      </c>
      <c r="N8" s="2" t="s">
        <v>342</v>
      </c>
    </row>
    <row r="9" customFormat="false" ht="14.25" hidden="false" customHeight="true" outlineLevel="0" collapsed="false">
      <c r="A9" s="238" t="s">
        <v>259</v>
      </c>
      <c r="B9" s="238"/>
      <c r="C9" s="239" t="n">
        <v>400</v>
      </c>
      <c r="D9" s="239" t="n">
        <v>400</v>
      </c>
      <c r="E9" s="239" t="n">
        <v>400</v>
      </c>
      <c r="F9" s="239" t="n">
        <v>400</v>
      </c>
      <c r="G9" s="239" t="n">
        <v>400</v>
      </c>
      <c r="H9" s="239" t="n">
        <v>400</v>
      </c>
      <c r="I9" s="239" t="n">
        <v>400</v>
      </c>
      <c r="J9" s="239" t="n">
        <v>400</v>
      </c>
      <c r="K9" s="240" t="n">
        <f aca="false">SUM(C9:J9)</f>
        <v>3200</v>
      </c>
      <c r="M9" s="2" t="s">
        <v>343</v>
      </c>
      <c r="N9" s="212" t="s">
        <v>344</v>
      </c>
    </row>
    <row r="10" customFormat="false" ht="15" hidden="false" customHeight="true" outlineLevel="0" collapsed="false">
      <c r="A10" s="238" t="s">
        <v>169</v>
      </c>
      <c r="B10" s="238"/>
      <c r="C10" s="239" t="n">
        <v>400</v>
      </c>
      <c r="D10" s="239" t="n">
        <v>400</v>
      </c>
      <c r="E10" s="239" t="n">
        <v>400</v>
      </c>
      <c r="F10" s="239" t="n">
        <v>400</v>
      </c>
      <c r="G10" s="239" t="n">
        <v>400</v>
      </c>
      <c r="H10" s="239" t="n">
        <v>400</v>
      </c>
      <c r="I10" s="239" t="n">
        <v>400</v>
      </c>
      <c r="J10" s="239" t="n">
        <v>400</v>
      </c>
      <c r="K10" s="240" t="n">
        <f aca="false">SUM(C10:J10)</f>
        <v>3200</v>
      </c>
      <c r="M10" s="2" t="s">
        <v>345</v>
      </c>
      <c r="N10" s="212" t="s">
        <v>346</v>
      </c>
    </row>
    <row r="11" customFormat="false" ht="14.25" hidden="false" customHeight="true" outlineLevel="0" collapsed="false">
      <c r="A11" s="238" t="s">
        <v>224</v>
      </c>
      <c r="B11" s="238"/>
      <c r="C11" s="239" t="n">
        <v>400</v>
      </c>
      <c r="D11" s="239" t="n">
        <v>400</v>
      </c>
      <c r="E11" s="239" t="n">
        <v>400</v>
      </c>
      <c r="F11" s="239" t="n">
        <v>400</v>
      </c>
      <c r="G11" s="239" t="n">
        <v>400</v>
      </c>
      <c r="H11" s="239" t="n">
        <v>400</v>
      </c>
      <c r="I11" s="239" t="n">
        <v>400</v>
      </c>
      <c r="J11" s="239" t="n">
        <v>400</v>
      </c>
      <c r="K11" s="240" t="n">
        <f aca="false">SUM(C11:J11)</f>
        <v>3200</v>
      </c>
    </row>
    <row r="12" customFormat="false" ht="14.25" hidden="false" customHeight="true" outlineLevel="0" collapsed="false">
      <c r="A12" s="238" t="s">
        <v>251</v>
      </c>
      <c r="B12" s="238"/>
      <c r="C12" s="239" t="n">
        <v>400</v>
      </c>
      <c r="D12" s="239" t="n">
        <v>400</v>
      </c>
      <c r="E12" s="239" t="n">
        <v>400</v>
      </c>
      <c r="F12" s="239" t="n">
        <v>400</v>
      </c>
      <c r="G12" s="239" t="n">
        <v>400</v>
      </c>
      <c r="H12" s="239" t="n">
        <v>400</v>
      </c>
      <c r="I12" s="239" t="n">
        <v>400</v>
      </c>
      <c r="J12" s="239" t="n">
        <v>400</v>
      </c>
      <c r="K12" s="240" t="n">
        <f aca="false">SUM(C12:J12)</f>
        <v>3200</v>
      </c>
    </row>
    <row r="13" customFormat="false" ht="14.25" hidden="false" customHeight="true" outlineLevel="0" collapsed="false">
      <c r="A13" s="238" t="s">
        <v>205</v>
      </c>
      <c r="B13" s="238"/>
      <c r="C13" s="239" t="n">
        <v>400</v>
      </c>
      <c r="D13" s="239" t="n">
        <v>400</v>
      </c>
      <c r="E13" s="239" t="n">
        <v>400</v>
      </c>
      <c r="F13" s="239" t="n">
        <v>400</v>
      </c>
      <c r="G13" s="239" t="n">
        <v>400</v>
      </c>
      <c r="H13" s="239" t="n">
        <v>400</v>
      </c>
      <c r="I13" s="239" t="n">
        <v>400</v>
      </c>
      <c r="J13" s="239" t="n">
        <v>400</v>
      </c>
      <c r="K13" s="240" t="n">
        <f aca="false">SUM(C13:J13)</f>
        <v>3200</v>
      </c>
    </row>
    <row r="14" customFormat="false" ht="14.25" hidden="false" customHeight="true" outlineLevel="0" collapsed="false">
      <c r="A14" s="238" t="s">
        <v>131</v>
      </c>
      <c r="B14" s="238"/>
      <c r="C14" s="239" t="n">
        <v>400</v>
      </c>
      <c r="D14" s="239" t="n">
        <v>400</v>
      </c>
      <c r="E14" s="239" t="n">
        <v>400</v>
      </c>
      <c r="F14" s="239" t="n">
        <v>400</v>
      </c>
      <c r="G14" s="239" t="n">
        <v>400</v>
      </c>
      <c r="H14" s="239" t="n">
        <v>400</v>
      </c>
      <c r="I14" s="239" t="n">
        <v>400</v>
      </c>
      <c r="J14" s="239" t="n">
        <v>400</v>
      </c>
      <c r="K14" s="240" t="n">
        <f aca="false">SUM(C14:J14)</f>
        <v>3200</v>
      </c>
    </row>
    <row r="15" customFormat="false" ht="14.25" hidden="false" customHeight="true" outlineLevel="0" collapsed="false">
      <c r="A15" s="166" t="s">
        <v>107</v>
      </c>
      <c r="B15" s="166"/>
      <c r="C15" s="239" t="n">
        <v>400</v>
      </c>
      <c r="D15" s="239" t="n">
        <v>0</v>
      </c>
      <c r="E15" s="239" t="n">
        <v>0</v>
      </c>
      <c r="F15" s="239" t="n">
        <v>0</v>
      </c>
      <c r="G15" s="239" t="n">
        <v>0</v>
      </c>
      <c r="H15" s="239" t="n">
        <v>0</v>
      </c>
      <c r="I15" s="239" t="n">
        <v>0</v>
      </c>
      <c r="J15" s="239" t="n">
        <v>0</v>
      </c>
      <c r="K15" s="240" t="n">
        <f aca="false">SUM(C15:J15)</f>
        <v>400</v>
      </c>
      <c r="L15" s="80"/>
    </row>
    <row r="16" customFormat="false" ht="14.25" hidden="false" customHeight="true" outlineLevel="0" collapsed="false">
      <c r="A16" s="238" t="s">
        <v>108</v>
      </c>
      <c r="B16" s="238"/>
      <c r="C16" s="239" t="n">
        <v>0</v>
      </c>
      <c r="D16" s="239" t="n">
        <v>400</v>
      </c>
      <c r="E16" s="239" t="n">
        <v>400</v>
      </c>
      <c r="F16" s="239" t="n">
        <v>400</v>
      </c>
      <c r="G16" s="239" t="n">
        <v>400</v>
      </c>
      <c r="H16" s="239" t="n">
        <v>400</v>
      </c>
      <c r="I16" s="239" t="n">
        <v>400</v>
      </c>
      <c r="J16" s="239" t="n">
        <v>0</v>
      </c>
      <c r="K16" s="240" t="n">
        <f aca="false">SUM(C16:J16)</f>
        <v>2400</v>
      </c>
      <c r="L16" s="2"/>
    </row>
    <row r="17" customFormat="false" ht="14.25" hidden="false" customHeight="true" outlineLevel="0" collapsed="false">
      <c r="A17" s="238" t="s">
        <v>273</v>
      </c>
      <c r="B17" s="238"/>
      <c r="C17" s="239" t="n">
        <v>400</v>
      </c>
      <c r="D17" s="239" t="n">
        <v>400</v>
      </c>
      <c r="E17" s="239" t="n">
        <v>400</v>
      </c>
      <c r="F17" s="239" t="n">
        <v>400</v>
      </c>
      <c r="G17" s="239" t="n">
        <v>400</v>
      </c>
      <c r="H17" s="239" t="n">
        <v>400</v>
      </c>
      <c r="I17" s="239" t="n">
        <v>400</v>
      </c>
      <c r="J17" s="239" t="n">
        <v>400</v>
      </c>
      <c r="K17" s="240" t="n">
        <f aca="false">SUM(C17:J17)</f>
        <v>3200</v>
      </c>
    </row>
    <row r="18" customFormat="false" ht="14.25" hidden="false" customHeight="true" outlineLevel="0" collapsed="false">
      <c r="A18" s="238" t="s">
        <v>170</v>
      </c>
      <c r="B18" s="238"/>
      <c r="C18" s="239" t="n">
        <v>400</v>
      </c>
      <c r="D18" s="239" t="n">
        <v>400</v>
      </c>
      <c r="E18" s="239" t="n">
        <v>400</v>
      </c>
      <c r="F18" s="239" t="n">
        <v>400</v>
      </c>
      <c r="G18" s="239" t="n">
        <v>400</v>
      </c>
      <c r="H18" s="239" t="n">
        <v>400</v>
      </c>
      <c r="I18" s="239" t="n">
        <v>400</v>
      </c>
      <c r="J18" s="239" t="n">
        <v>400</v>
      </c>
      <c r="K18" s="240" t="n">
        <f aca="false">SUM(C18:J18)</f>
        <v>3200</v>
      </c>
    </row>
    <row r="19" customFormat="false" ht="14.25" hidden="false" customHeight="true" outlineLevel="0" collapsed="false">
      <c r="A19" s="238" t="s">
        <v>286</v>
      </c>
      <c r="B19" s="238"/>
      <c r="C19" s="239" t="n">
        <v>400</v>
      </c>
      <c r="D19" s="239" t="n">
        <v>400</v>
      </c>
      <c r="E19" s="239" t="n">
        <v>400</v>
      </c>
      <c r="F19" s="239" t="n">
        <v>400</v>
      </c>
      <c r="G19" s="239" t="n">
        <v>400</v>
      </c>
      <c r="H19" s="239" t="n">
        <v>400</v>
      </c>
      <c r="I19" s="239" t="n">
        <v>400</v>
      </c>
      <c r="J19" s="239" t="n">
        <v>400</v>
      </c>
      <c r="K19" s="240" t="n">
        <f aca="false">SUM(C19:J19)</f>
        <v>3200</v>
      </c>
    </row>
    <row r="20" customFormat="false" ht="14.25" hidden="false" customHeight="true" outlineLevel="0" collapsed="false">
      <c r="A20" s="238" t="s">
        <v>293</v>
      </c>
      <c r="B20" s="238"/>
      <c r="C20" s="239" t="n">
        <v>400</v>
      </c>
      <c r="D20" s="239" t="n">
        <v>400</v>
      </c>
      <c r="E20" s="239" t="n">
        <v>400</v>
      </c>
      <c r="F20" s="239" t="n">
        <v>400</v>
      </c>
      <c r="G20" s="239" t="n">
        <v>400</v>
      </c>
      <c r="H20" s="239" t="n">
        <v>400</v>
      </c>
      <c r="I20" s="239" t="n">
        <v>400</v>
      </c>
      <c r="J20" s="239" t="n">
        <v>400</v>
      </c>
      <c r="K20" s="240" t="n">
        <f aca="false">SUM(C20:J20)</f>
        <v>3200</v>
      </c>
      <c r="O20" s="71"/>
      <c r="P20" s="80"/>
    </row>
    <row r="21" customFormat="false" ht="14.25" hidden="false" customHeight="true" outlineLevel="0" collapsed="false">
      <c r="A21" s="238" t="s">
        <v>260</v>
      </c>
      <c r="B21" s="238"/>
      <c r="C21" s="239" t="n">
        <v>400</v>
      </c>
      <c r="D21" s="239" t="n">
        <v>400</v>
      </c>
      <c r="E21" s="239" t="n">
        <v>400</v>
      </c>
      <c r="F21" s="239" t="n">
        <v>400</v>
      </c>
      <c r="G21" s="239" t="n">
        <v>400</v>
      </c>
      <c r="H21" s="239" t="n">
        <v>400</v>
      </c>
      <c r="I21" s="239" t="n">
        <v>400</v>
      </c>
      <c r="J21" s="239" t="n">
        <v>400</v>
      </c>
      <c r="K21" s="240" t="n">
        <f aca="false">SUM(C21:J21)</f>
        <v>3200</v>
      </c>
      <c r="O21" s="71"/>
      <c r="P21" s="80"/>
    </row>
    <row r="22" customFormat="false" ht="14.25" hidden="false" customHeight="true" outlineLevel="0" collapsed="false">
      <c r="A22" s="238" t="s">
        <v>132</v>
      </c>
      <c r="B22" s="238"/>
      <c r="C22" s="239" t="n">
        <v>400</v>
      </c>
      <c r="D22" s="239" t="n">
        <v>400</v>
      </c>
      <c r="E22" s="239" t="n">
        <v>400</v>
      </c>
      <c r="F22" s="239" t="n">
        <v>400</v>
      </c>
      <c r="G22" s="239" t="n">
        <v>400</v>
      </c>
      <c r="H22" s="239" t="n">
        <v>400</v>
      </c>
      <c r="I22" s="239" t="n">
        <v>400</v>
      </c>
      <c r="J22" s="239" t="n">
        <v>400</v>
      </c>
      <c r="K22" s="240" t="n">
        <f aca="false">SUM(C22:J22)</f>
        <v>3200</v>
      </c>
      <c r="O22" s="71"/>
      <c r="P22" s="80"/>
    </row>
    <row r="23" customFormat="false" ht="14.25" hidden="false" customHeight="true" outlineLevel="0" collapsed="false">
      <c r="A23" s="238" t="s">
        <v>274</v>
      </c>
      <c r="B23" s="238"/>
      <c r="C23" s="239" t="n">
        <v>400</v>
      </c>
      <c r="D23" s="239" t="n">
        <v>400</v>
      </c>
      <c r="E23" s="239" t="n">
        <v>400</v>
      </c>
      <c r="F23" s="239" t="n">
        <v>400</v>
      </c>
      <c r="G23" s="239" t="n">
        <v>400</v>
      </c>
      <c r="H23" s="239" t="n">
        <v>400</v>
      </c>
      <c r="I23" s="239" t="n">
        <v>400</v>
      </c>
      <c r="J23" s="239" t="n">
        <v>400</v>
      </c>
      <c r="K23" s="240" t="n">
        <f aca="false">SUM(C23:J23)</f>
        <v>3200</v>
      </c>
      <c r="O23" s="71"/>
      <c r="P23" s="80"/>
    </row>
    <row r="24" customFormat="false" ht="14.25" hidden="false" customHeight="true" outlineLevel="0" collapsed="false">
      <c r="A24" s="238" t="s">
        <v>109</v>
      </c>
      <c r="B24" s="238"/>
      <c r="C24" s="239" t="n">
        <v>400</v>
      </c>
      <c r="D24" s="239" t="n">
        <v>400</v>
      </c>
      <c r="E24" s="239" t="n">
        <v>400</v>
      </c>
      <c r="F24" s="239" t="n">
        <v>400</v>
      </c>
      <c r="G24" s="239" t="n">
        <v>400</v>
      </c>
      <c r="H24" s="239" t="n">
        <v>400</v>
      </c>
      <c r="I24" s="239" t="n">
        <v>400</v>
      </c>
      <c r="J24" s="239" t="n">
        <v>0</v>
      </c>
      <c r="K24" s="240" t="n">
        <f aca="false">SUM(C24:J24)</f>
        <v>2800</v>
      </c>
      <c r="L24" s="2"/>
      <c r="O24" s="241"/>
    </row>
    <row r="25" customFormat="false" ht="14.25" hidden="false" customHeight="true" outlineLevel="0" collapsed="false">
      <c r="A25" s="238" t="s">
        <v>294</v>
      </c>
      <c r="B25" s="238"/>
      <c r="C25" s="239" t="n">
        <v>400</v>
      </c>
      <c r="D25" s="239" t="n">
        <v>400</v>
      </c>
      <c r="E25" s="239" t="n">
        <v>400</v>
      </c>
      <c r="F25" s="239" t="n">
        <v>400</v>
      </c>
      <c r="G25" s="239" t="n">
        <v>400</v>
      </c>
      <c r="H25" s="239" t="n">
        <v>400</v>
      </c>
      <c r="I25" s="239" t="n">
        <v>400</v>
      </c>
      <c r="J25" s="239" t="n">
        <v>400</v>
      </c>
      <c r="K25" s="240" t="n">
        <f aca="false">SUM(C25:J25)</f>
        <v>3200</v>
      </c>
      <c r="N25" s="242"/>
      <c r="O25" s="80"/>
    </row>
    <row r="26" customFormat="false" ht="14.25" hidden="false" customHeight="true" outlineLevel="0" collapsed="false">
      <c r="A26" s="243" t="s">
        <v>347</v>
      </c>
      <c r="B26" s="238"/>
      <c r="C26" s="239"/>
      <c r="D26" s="239"/>
      <c r="E26" s="239"/>
      <c r="F26" s="239"/>
      <c r="G26" s="239"/>
      <c r="H26" s="239"/>
      <c r="I26" s="239"/>
      <c r="J26" s="239"/>
      <c r="K26" s="240"/>
    </row>
    <row r="27" customFormat="false" ht="14.25" hidden="false" customHeight="true" outlineLevel="0" collapsed="false">
      <c r="A27" s="238" t="s">
        <v>242</v>
      </c>
      <c r="B27" s="238"/>
      <c r="C27" s="239" t="n">
        <v>0</v>
      </c>
      <c r="D27" s="239" t="n">
        <v>400</v>
      </c>
      <c r="E27" s="239" t="n">
        <v>400</v>
      </c>
      <c r="F27" s="239" t="n">
        <v>400</v>
      </c>
      <c r="G27" s="239" t="n">
        <v>400</v>
      </c>
      <c r="H27" s="239" t="n">
        <v>400</v>
      </c>
      <c r="I27" s="239" t="n">
        <v>400</v>
      </c>
      <c r="J27" s="239" t="n">
        <v>400</v>
      </c>
      <c r="K27" s="240" t="n">
        <f aca="false">SUM(C27:J27)</f>
        <v>2800</v>
      </c>
      <c r="O27" s="244"/>
      <c r="P27" s="80"/>
    </row>
    <row r="28" customFormat="false" ht="14.25" hidden="false" customHeight="true" outlineLevel="0" collapsed="false">
      <c r="A28" s="238" t="s">
        <v>277</v>
      </c>
      <c r="B28" s="238"/>
      <c r="C28" s="239" t="n">
        <v>0</v>
      </c>
      <c r="D28" s="239" t="n">
        <v>400</v>
      </c>
      <c r="E28" s="239" t="n">
        <v>400</v>
      </c>
      <c r="F28" s="239" t="n">
        <v>400</v>
      </c>
      <c r="G28" s="245" t="s">
        <v>348</v>
      </c>
      <c r="H28" s="245" t="s">
        <v>348</v>
      </c>
      <c r="I28" s="245" t="s">
        <v>348</v>
      </c>
      <c r="J28" s="245" t="s">
        <v>348</v>
      </c>
      <c r="K28" s="240" t="n">
        <f aca="false">SUM(C28:J28)</f>
        <v>1200</v>
      </c>
      <c r="L28" s="80"/>
      <c r="O28" s="71"/>
      <c r="P28" s="80"/>
    </row>
    <row r="29" customFormat="false" ht="14.25" hidden="false" customHeight="true" outlineLevel="0" collapsed="false">
      <c r="A29" s="238" t="s">
        <v>243</v>
      </c>
      <c r="B29" s="238"/>
      <c r="C29" s="239" t="n">
        <v>0</v>
      </c>
      <c r="D29" s="239" t="n">
        <v>400</v>
      </c>
      <c r="E29" s="239" t="n">
        <v>400</v>
      </c>
      <c r="F29" s="239" t="n">
        <v>400</v>
      </c>
      <c r="G29" s="239" t="n">
        <v>400</v>
      </c>
      <c r="H29" s="239" t="n">
        <v>400</v>
      </c>
      <c r="I29" s="239" t="n">
        <v>400</v>
      </c>
      <c r="J29" s="239" t="n">
        <v>400</v>
      </c>
      <c r="K29" s="240" t="n">
        <f aca="false">SUM(C29:J29)</f>
        <v>2800</v>
      </c>
    </row>
    <row r="30" customFormat="false" ht="14.25" hidden="false" customHeight="true" outlineLevel="0" collapsed="false">
      <c r="A30" s="238" t="s">
        <v>308</v>
      </c>
      <c r="B30" s="238"/>
      <c r="C30" s="239" t="n">
        <v>0</v>
      </c>
      <c r="D30" s="239" t="n">
        <v>400</v>
      </c>
      <c r="E30" s="239" t="n">
        <v>400</v>
      </c>
      <c r="F30" s="239" t="n">
        <v>400</v>
      </c>
      <c r="G30" s="239" t="n">
        <v>400</v>
      </c>
      <c r="H30" s="239" t="n">
        <v>400</v>
      </c>
      <c r="I30" s="239" t="n">
        <v>400</v>
      </c>
      <c r="J30" s="239" t="n">
        <v>400</v>
      </c>
      <c r="K30" s="240" t="n">
        <f aca="false">SUM(C30:J30)</f>
        <v>2800</v>
      </c>
    </row>
    <row r="31" customFormat="false" ht="14.25" hidden="false" customHeight="true" outlineLevel="0" collapsed="false">
      <c r="A31" s="238" t="s">
        <v>232</v>
      </c>
      <c r="B31" s="238"/>
      <c r="C31" s="239" t="n">
        <v>0</v>
      </c>
      <c r="D31" s="239" t="n">
        <v>400</v>
      </c>
      <c r="E31" s="239" t="n">
        <v>400</v>
      </c>
      <c r="F31" s="239" t="n">
        <v>400</v>
      </c>
      <c r="G31" s="239" t="n">
        <v>400</v>
      </c>
      <c r="H31" s="239" t="n">
        <v>400</v>
      </c>
      <c r="I31" s="239" t="n">
        <v>400</v>
      </c>
      <c r="J31" s="239" t="n">
        <v>400</v>
      </c>
      <c r="K31" s="240" t="n">
        <f aca="false">SUM(C31:J31)</f>
        <v>2800</v>
      </c>
    </row>
    <row r="32" customFormat="false" ht="14.25" hidden="false" customHeight="true" outlineLevel="0" collapsed="false">
      <c r="A32" s="238" t="s">
        <v>309</v>
      </c>
      <c r="B32" s="238"/>
      <c r="C32" s="239" t="n">
        <v>0</v>
      </c>
      <c r="D32" s="239" t="n">
        <v>400</v>
      </c>
      <c r="E32" s="239" t="n">
        <v>400</v>
      </c>
      <c r="F32" s="239" t="n">
        <v>400</v>
      </c>
      <c r="G32" s="239" t="n">
        <v>400</v>
      </c>
      <c r="H32" s="239" t="n">
        <v>400</v>
      </c>
      <c r="I32" s="239" t="n">
        <v>400</v>
      </c>
      <c r="J32" s="239" t="n">
        <v>400</v>
      </c>
      <c r="K32" s="240" t="n">
        <f aca="false">SUM(C32:J32)</f>
        <v>2800</v>
      </c>
    </row>
    <row r="33" customFormat="false" ht="14.25" hidden="false" customHeight="true" outlineLevel="0" collapsed="false">
      <c r="A33" s="238" t="s">
        <v>263</v>
      </c>
      <c r="B33" s="238"/>
      <c r="C33" s="239" t="n">
        <v>0</v>
      </c>
      <c r="D33" s="239" t="n">
        <v>400</v>
      </c>
      <c r="E33" s="239" t="n">
        <v>400</v>
      </c>
      <c r="F33" s="239" t="n">
        <v>400</v>
      </c>
      <c r="G33" s="239" t="n">
        <v>400</v>
      </c>
      <c r="H33" s="239" t="n">
        <v>400</v>
      </c>
      <c r="I33" s="239" t="n">
        <v>0</v>
      </c>
      <c r="J33" s="239" t="n">
        <v>0</v>
      </c>
      <c r="K33" s="240" t="n">
        <f aca="false">SUM(C33:J33)</f>
        <v>2000</v>
      </c>
      <c r="L33" s="2"/>
    </row>
    <row r="34" customFormat="false" ht="14.25" hidden="false" customHeight="true" outlineLevel="0" collapsed="false">
      <c r="A34" s="238" t="s">
        <v>264</v>
      </c>
      <c r="B34" s="238"/>
      <c r="C34" s="239" t="n">
        <v>0</v>
      </c>
      <c r="D34" s="239" t="n">
        <v>0</v>
      </c>
      <c r="E34" s="239" t="n">
        <v>0</v>
      </c>
      <c r="F34" s="239" t="n">
        <v>0</v>
      </c>
      <c r="G34" s="239" t="n">
        <v>0</v>
      </c>
      <c r="H34" s="239" t="n">
        <v>0</v>
      </c>
      <c r="I34" s="239" t="n">
        <v>400</v>
      </c>
      <c r="J34" s="239" t="n">
        <v>400</v>
      </c>
      <c r="K34" s="240"/>
    </row>
    <row r="35" customFormat="false" ht="14.25" hidden="false" customHeight="true" outlineLevel="0" collapsed="false">
      <c r="A35" s="238" t="s">
        <v>233</v>
      </c>
      <c r="B35" s="238"/>
      <c r="C35" s="239" t="n">
        <v>0</v>
      </c>
      <c r="D35" s="239" t="n">
        <v>400</v>
      </c>
      <c r="E35" s="239" t="n">
        <v>400</v>
      </c>
      <c r="F35" s="239" t="n">
        <v>400</v>
      </c>
      <c r="G35" s="239" t="n">
        <v>400</v>
      </c>
      <c r="H35" s="239" t="n">
        <v>400</v>
      </c>
      <c r="I35" s="239" t="n">
        <v>400</v>
      </c>
      <c r="J35" s="239" t="n">
        <v>400</v>
      </c>
      <c r="K35" s="240" t="n">
        <f aca="false">SUM(C35:J35)</f>
        <v>2800</v>
      </c>
      <c r="O35" s="92"/>
      <c r="P35" s="80"/>
    </row>
    <row r="36" customFormat="false" ht="14.25" hidden="false" customHeight="true" outlineLevel="0" collapsed="false">
      <c r="A36" s="238" t="s">
        <v>265</v>
      </c>
      <c r="B36" s="238"/>
      <c r="C36" s="239" t="n">
        <v>0</v>
      </c>
      <c r="D36" s="239" t="n">
        <v>400</v>
      </c>
      <c r="E36" s="239" t="n">
        <v>400</v>
      </c>
      <c r="F36" s="239" t="n">
        <v>400</v>
      </c>
      <c r="G36" s="239" t="n">
        <v>400</v>
      </c>
      <c r="H36" s="239" t="n">
        <v>400</v>
      </c>
      <c r="I36" s="239" t="n">
        <v>400</v>
      </c>
      <c r="J36" s="239" t="n">
        <v>400</v>
      </c>
      <c r="K36" s="240" t="n">
        <f aca="false">SUM(C36:J36)</f>
        <v>2800</v>
      </c>
      <c r="O36" s="92"/>
      <c r="P36" s="80"/>
    </row>
    <row r="37" customFormat="false" ht="14.25" hidden="false" customHeight="true" outlineLevel="0" collapsed="false">
      <c r="A37" s="243" t="s">
        <v>349</v>
      </c>
      <c r="B37" s="238"/>
      <c r="C37" s="239"/>
      <c r="D37" s="239"/>
      <c r="E37" s="239"/>
      <c r="F37" s="239"/>
      <c r="G37" s="239"/>
      <c r="H37" s="239"/>
      <c r="I37" s="239"/>
      <c r="J37" s="239"/>
      <c r="K37" s="240"/>
      <c r="O37" s="241"/>
      <c r="P37" s="80"/>
    </row>
    <row r="38" customFormat="false" ht="14.25" hidden="false" customHeight="true" outlineLevel="0" collapsed="false">
      <c r="A38" s="246" t="s">
        <v>261</v>
      </c>
      <c r="B38" s="238"/>
      <c r="C38" s="239" t="n">
        <v>0</v>
      </c>
      <c r="D38" s="239" t="n">
        <v>0</v>
      </c>
      <c r="E38" s="239" t="n">
        <v>400</v>
      </c>
      <c r="F38" s="239" t="n">
        <v>400</v>
      </c>
      <c r="G38" s="239" t="n">
        <v>400</v>
      </c>
      <c r="H38" s="239" t="n">
        <v>400</v>
      </c>
      <c r="I38" s="239" t="n">
        <v>400</v>
      </c>
      <c r="J38" s="239" t="n">
        <v>400</v>
      </c>
      <c r="K38" s="240" t="n">
        <f aca="false">SUM(C38:J38)</f>
        <v>2400</v>
      </c>
      <c r="L38" s="247"/>
    </row>
    <row r="39" customFormat="false" ht="14.25" hidden="false" customHeight="true" outlineLevel="0" collapsed="false">
      <c r="A39" s="248" t="s">
        <v>225</v>
      </c>
      <c r="B39" s="238"/>
      <c r="C39" s="239" t="n">
        <v>0</v>
      </c>
      <c r="D39" s="239" t="n">
        <v>0</v>
      </c>
      <c r="E39" s="239" t="n">
        <v>400</v>
      </c>
      <c r="F39" s="239" t="n">
        <v>400</v>
      </c>
      <c r="G39" s="239" t="n">
        <v>400</v>
      </c>
      <c r="H39" s="239" t="n">
        <v>400</v>
      </c>
      <c r="I39" s="239" t="n">
        <v>400</v>
      </c>
      <c r="J39" s="239" t="n">
        <v>400</v>
      </c>
      <c r="K39" s="240" t="n">
        <f aca="false">SUM(C39:J39)</f>
        <v>2400</v>
      </c>
      <c r="L39" s="247"/>
      <c r="O39" s="71"/>
      <c r="P39" s="80"/>
    </row>
    <row r="40" customFormat="false" ht="14.25" hidden="false" customHeight="true" outlineLevel="0" collapsed="false">
      <c r="A40" s="238" t="s">
        <v>275</v>
      </c>
      <c r="B40" s="249"/>
      <c r="C40" s="239" t="n">
        <v>0</v>
      </c>
      <c r="D40" s="239" t="n">
        <v>0</v>
      </c>
      <c r="E40" s="239" t="n">
        <v>400</v>
      </c>
      <c r="F40" s="239" t="n">
        <v>400</v>
      </c>
      <c r="G40" s="239" t="n">
        <v>400</v>
      </c>
      <c r="H40" s="239" t="n">
        <v>400</v>
      </c>
      <c r="I40" s="239" t="n">
        <v>400</v>
      </c>
      <c r="J40" s="239" t="n">
        <v>400</v>
      </c>
      <c r="K40" s="240" t="n">
        <f aca="false">SUM(C40:J40)</f>
        <v>2400</v>
      </c>
      <c r="L40" s="247"/>
      <c r="O40" s="71"/>
      <c r="P40" s="80"/>
    </row>
    <row r="41" customFormat="false" ht="14.25" hidden="false" customHeight="true" outlineLevel="0" collapsed="false">
      <c r="A41" s="238" t="s">
        <v>133</v>
      </c>
      <c r="B41" s="249"/>
      <c r="C41" s="239" t="n">
        <v>0</v>
      </c>
      <c r="D41" s="239" t="n">
        <v>0</v>
      </c>
      <c r="E41" s="239" t="n">
        <v>400</v>
      </c>
      <c r="F41" s="239" t="n">
        <v>400</v>
      </c>
      <c r="G41" s="239" t="n">
        <v>400</v>
      </c>
      <c r="H41" s="239" t="n">
        <v>400</v>
      </c>
      <c r="I41" s="239" t="n">
        <v>400</v>
      </c>
      <c r="J41" s="239" t="n">
        <v>400</v>
      </c>
      <c r="K41" s="240" t="n">
        <f aca="false">SUM(C41:J41)</f>
        <v>2400</v>
      </c>
      <c r="L41" s="247"/>
    </row>
    <row r="42" customFormat="false" ht="14.25" hidden="false" customHeight="true" outlineLevel="0" collapsed="false">
      <c r="A42" s="238" t="s">
        <v>350</v>
      </c>
      <c r="B42" s="249"/>
      <c r="C42" s="239" t="n">
        <v>0</v>
      </c>
      <c r="D42" s="239" t="n">
        <v>0</v>
      </c>
      <c r="E42" s="239" t="n">
        <v>400</v>
      </c>
      <c r="F42" s="239" t="n">
        <v>400</v>
      </c>
      <c r="G42" s="239" t="n">
        <v>400</v>
      </c>
      <c r="H42" s="239" t="n">
        <v>400</v>
      </c>
      <c r="I42" s="239" t="n">
        <v>400</v>
      </c>
      <c r="J42" s="239" t="n">
        <v>400</v>
      </c>
      <c r="K42" s="240" t="n">
        <f aca="false">SUM(C42:J42)</f>
        <v>2400</v>
      </c>
      <c r="L42" s="80"/>
    </row>
    <row r="43" customFormat="false" ht="14.25" hidden="false" customHeight="true" outlineLevel="0" collapsed="false">
      <c r="A43" s="250" t="s">
        <v>68</v>
      </c>
      <c r="B43" s="251"/>
      <c r="C43" s="251" t="n">
        <f aca="false">SUM(C4:C42)</f>
        <v>8400</v>
      </c>
      <c r="D43" s="251" t="n">
        <f aca="false">SUM(D4:D42)</f>
        <v>12000</v>
      </c>
      <c r="E43" s="251" t="n">
        <f aca="false">SUM(E4:E42)</f>
        <v>14000</v>
      </c>
      <c r="F43" s="251" t="n">
        <f aca="false">SUM(F4:F42)</f>
        <v>14000</v>
      </c>
      <c r="G43" s="251" t="n">
        <f aca="false">SUM(G4:G42)</f>
        <v>13600</v>
      </c>
      <c r="H43" s="251" t="n">
        <f aca="false">SUM(H4:H42)</f>
        <v>13600</v>
      </c>
      <c r="I43" s="251" t="n">
        <f aca="false">SUM(I4:I42)</f>
        <v>13600</v>
      </c>
      <c r="J43" s="251" t="n">
        <f aca="false">SUM(J4:J42)</f>
        <v>12800</v>
      </c>
      <c r="K43" s="252" t="n">
        <f aca="false">SUM(K4:K36)</f>
        <v>89200</v>
      </c>
    </row>
    <row r="44" customFormat="false" ht="14.25" hidden="false" customHeight="true" outlineLevel="0" collapsed="false">
      <c r="A44" s="110"/>
      <c r="B44" s="253"/>
      <c r="C44" s="253"/>
      <c r="D44" s="253"/>
      <c r="E44" s="253"/>
      <c r="F44" s="254"/>
      <c r="G44" s="255"/>
      <c r="H44" s="255"/>
      <c r="I44" s="256"/>
      <c r="J44" s="256"/>
      <c r="K44" s="257"/>
    </row>
    <row r="45" customFormat="false" ht="14.25" hidden="false" customHeight="true" outlineLevel="0" collapsed="false">
      <c r="A45" s="258" t="s">
        <v>351</v>
      </c>
      <c r="B45" s="259"/>
      <c r="C45" s="259"/>
      <c r="D45" s="259"/>
      <c r="E45" s="259"/>
      <c r="F45" s="259"/>
      <c r="G45" s="259"/>
      <c r="H45" s="259"/>
      <c r="I45" s="260"/>
      <c r="J45" s="260"/>
      <c r="K45" s="260"/>
    </row>
    <row r="46" customFormat="false" ht="14.25" hidden="false" customHeight="true" outlineLevel="0" collapsed="false">
      <c r="B46" s="4"/>
      <c r="C46" s="4"/>
      <c r="D46" s="4"/>
      <c r="E46" s="4"/>
      <c r="F46" s="4"/>
      <c r="G46" s="4"/>
      <c r="H46" s="4"/>
    </row>
    <row r="47" customFormat="false" ht="15" hidden="false" customHeight="true" outlineLevel="0" collapsed="false">
      <c r="A47" s="232" t="s">
        <v>352</v>
      </c>
      <c r="B47" s="233"/>
      <c r="C47" s="261" t="s">
        <v>353</v>
      </c>
      <c r="D47" s="82" t="s">
        <v>354</v>
      </c>
      <c r="E47" s="82"/>
      <c r="F47" s="4"/>
      <c r="G47" s="4"/>
      <c r="H47" s="4"/>
    </row>
    <row r="48" customFormat="false" ht="15" hidden="false" customHeight="true" outlineLevel="0" collapsed="false">
      <c r="A48" s="262"/>
      <c r="B48" s="263"/>
      <c r="C48" s="263"/>
      <c r="D48" s="4"/>
      <c r="E48" s="4"/>
      <c r="F48" s="4"/>
      <c r="G48" s="4"/>
      <c r="H48" s="4"/>
    </row>
    <row r="49" customFormat="false" ht="14.25" hidden="false" customHeight="true" outlineLevel="0" collapsed="false">
      <c r="A49" s="114" t="s">
        <v>355</v>
      </c>
      <c r="B49" s="114" t="s">
        <v>356</v>
      </c>
      <c r="C49" s="264" t="s">
        <v>357</v>
      </c>
      <c r="D49" s="265" t="n">
        <v>44795</v>
      </c>
      <c r="E49" s="265" t="n">
        <v>44826</v>
      </c>
      <c r="F49" s="265" t="n">
        <v>44856</v>
      </c>
      <c r="G49" s="265" t="n">
        <v>44887</v>
      </c>
      <c r="H49" s="265" t="n">
        <v>44917</v>
      </c>
      <c r="I49" s="265" t="n">
        <v>44948</v>
      </c>
      <c r="J49" s="266" t="s">
        <v>192</v>
      </c>
      <c r="K49" s="267" t="s">
        <v>358</v>
      </c>
      <c r="M49" s="80" t="s">
        <v>253</v>
      </c>
      <c r="O49" s="0" t="s">
        <v>359</v>
      </c>
    </row>
    <row r="50" customFormat="false" ht="14.25" hidden="false" customHeight="true" outlineLevel="0" collapsed="false">
      <c r="A50" s="115" t="s">
        <v>360</v>
      </c>
      <c r="B50" s="115" t="s">
        <v>253</v>
      </c>
      <c r="C50" s="268" t="s">
        <v>361</v>
      </c>
      <c r="D50" s="269"/>
      <c r="E50" s="269" t="n">
        <v>500</v>
      </c>
      <c r="F50" s="269" t="n">
        <v>500</v>
      </c>
      <c r="G50" s="269" t="n">
        <v>500</v>
      </c>
      <c r="H50" s="269"/>
      <c r="I50" s="269"/>
      <c r="J50" s="131" t="n">
        <f aca="false">SUM(D50:I50)</f>
        <v>1500</v>
      </c>
      <c r="K50" s="270" t="s">
        <v>362</v>
      </c>
      <c r="M50" s="212" t="s">
        <v>363</v>
      </c>
    </row>
    <row r="51" customFormat="false" ht="14.25" hidden="false" customHeight="true" outlineLevel="0" collapsed="false">
      <c r="A51" s="115" t="s">
        <v>171</v>
      </c>
      <c r="B51" s="115" t="s">
        <v>253</v>
      </c>
      <c r="C51" s="268" t="s">
        <v>364</v>
      </c>
      <c r="D51" s="269"/>
      <c r="E51" s="269"/>
      <c r="F51" s="269" t="n">
        <v>500</v>
      </c>
      <c r="G51" s="269"/>
      <c r="H51" s="269"/>
      <c r="I51" s="269"/>
      <c r="J51" s="131" t="n">
        <f aca="false">SUM(D51:I51)</f>
        <v>500</v>
      </c>
      <c r="K51" s="270" t="s">
        <v>365</v>
      </c>
      <c r="M51" s="80" t="s">
        <v>335</v>
      </c>
      <c r="N51" s="271" t="s">
        <v>366</v>
      </c>
    </row>
    <row r="52" customFormat="false" ht="14.25" hidden="false" customHeight="true" outlineLevel="0" collapsed="false">
      <c r="A52" s="272" t="s">
        <v>367</v>
      </c>
      <c r="B52" s="115" t="s">
        <v>253</v>
      </c>
      <c r="C52" s="268" t="s">
        <v>361</v>
      </c>
      <c r="D52" s="269"/>
      <c r="E52" s="269" t="n">
        <v>204.9</v>
      </c>
      <c r="F52" s="269" t="n">
        <v>204.9</v>
      </c>
      <c r="G52" s="269" t="n">
        <v>204.9</v>
      </c>
      <c r="H52" s="269"/>
      <c r="I52" s="269"/>
      <c r="J52" s="131" t="n">
        <f aca="false">SUM(D52:I52)</f>
        <v>614.7</v>
      </c>
      <c r="K52" s="270" t="s">
        <v>368</v>
      </c>
      <c r="M52" s="80" t="s">
        <v>337</v>
      </c>
      <c r="N52" s="212" t="s">
        <v>369</v>
      </c>
    </row>
    <row r="53" customFormat="false" ht="14.25" hidden="false" customHeight="true" outlineLevel="0" collapsed="false">
      <c r="A53" s="115" t="s">
        <v>370</v>
      </c>
      <c r="B53" s="115" t="s">
        <v>253</v>
      </c>
      <c r="C53" s="268" t="s">
        <v>361</v>
      </c>
      <c r="D53" s="273"/>
      <c r="E53" s="269" t="n">
        <v>204.9</v>
      </c>
      <c r="F53" s="269" t="n">
        <v>204.9</v>
      </c>
      <c r="G53" s="269" t="n">
        <v>204.9</v>
      </c>
      <c r="H53" s="273"/>
      <c r="I53" s="273"/>
      <c r="J53" s="131" t="n">
        <f aca="false">SUM(D53:I53)</f>
        <v>614.7</v>
      </c>
      <c r="K53" s="270" t="s">
        <v>368</v>
      </c>
      <c r="M53" s="80" t="s">
        <v>339</v>
      </c>
      <c r="N53" s="212" t="s">
        <v>371</v>
      </c>
    </row>
    <row r="54" customFormat="false" ht="14.25" hidden="false" customHeight="true" outlineLevel="0" collapsed="false">
      <c r="A54" s="274" t="s">
        <v>372</v>
      </c>
      <c r="B54" s="115" t="s">
        <v>253</v>
      </c>
      <c r="C54" s="268" t="s">
        <v>361</v>
      </c>
      <c r="D54" s="273"/>
      <c r="E54" s="269" t="n">
        <v>204.9</v>
      </c>
      <c r="F54" s="269" t="n">
        <v>204.9</v>
      </c>
      <c r="G54" s="269" t="n">
        <v>204.9</v>
      </c>
      <c r="H54" s="273"/>
      <c r="I54" s="273"/>
      <c r="J54" s="131" t="n">
        <f aca="false">SUM(D54:I54)</f>
        <v>614.7</v>
      </c>
      <c r="K54" s="270" t="s">
        <v>368</v>
      </c>
      <c r="M54" s="2" t="s">
        <v>341</v>
      </c>
      <c r="N54" s="180" t="s">
        <v>373</v>
      </c>
    </row>
    <row r="55" customFormat="false" ht="14.25" hidden="false" customHeight="true" outlineLevel="0" collapsed="false">
      <c r="A55" s="115" t="s">
        <v>374</v>
      </c>
      <c r="B55" s="115" t="s">
        <v>253</v>
      </c>
      <c r="C55" s="268" t="s">
        <v>375</v>
      </c>
      <c r="D55" s="269" t="n">
        <v>403.2</v>
      </c>
      <c r="E55" s="269"/>
      <c r="G55" s="273"/>
      <c r="H55" s="273"/>
      <c r="I55" s="273"/>
      <c r="J55" s="131" t="n">
        <f aca="false">SUM(D55:I55)</f>
        <v>403.2</v>
      </c>
      <c r="K55" s="270" t="s">
        <v>376</v>
      </c>
      <c r="M55" s="2" t="s">
        <v>343</v>
      </c>
      <c r="N55" s="212" t="s">
        <v>377</v>
      </c>
    </row>
    <row r="56" customFormat="false" ht="14.25" hidden="false" customHeight="true" outlineLevel="0" collapsed="false">
      <c r="A56" s="115" t="s">
        <v>378</v>
      </c>
      <c r="B56" s="115" t="s">
        <v>253</v>
      </c>
      <c r="C56" s="268" t="s">
        <v>361</v>
      </c>
      <c r="D56" s="273"/>
      <c r="F56" s="269" t="n">
        <v>307</v>
      </c>
      <c r="G56" s="273"/>
      <c r="H56" s="273"/>
      <c r="I56" s="273"/>
      <c r="J56" s="131" t="n">
        <f aca="false">SUM(D56:I56)</f>
        <v>307</v>
      </c>
      <c r="K56" s="270" t="s">
        <v>379</v>
      </c>
    </row>
    <row r="57" customFormat="false" ht="14.25" hidden="false" customHeight="true" outlineLevel="0" collapsed="false">
      <c r="A57" s="115" t="s">
        <v>250</v>
      </c>
      <c r="B57" s="115" t="s">
        <v>253</v>
      </c>
      <c r="C57" s="268" t="s">
        <v>361</v>
      </c>
      <c r="D57" s="269"/>
      <c r="E57" s="269" t="n">
        <v>300</v>
      </c>
      <c r="F57" s="269" t="n">
        <v>300</v>
      </c>
      <c r="G57" s="269"/>
      <c r="H57" s="269"/>
      <c r="I57" s="269"/>
      <c r="J57" s="131" t="n">
        <f aca="false">SUM(D57:I57)</f>
        <v>600</v>
      </c>
      <c r="K57" s="270" t="s">
        <v>380</v>
      </c>
    </row>
    <row r="58" customFormat="false" ht="14.25" hidden="false" customHeight="true" outlineLevel="0" collapsed="false">
      <c r="A58" s="115" t="s">
        <v>251</v>
      </c>
      <c r="B58" s="115" t="s">
        <v>253</v>
      </c>
      <c r="C58" s="268" t="s">
        <v>361</v>
      </c>
      <c r="D58" s="269"/>
      <c r="E58" s="269" t="n">
        <v>300</v>
      </c>
      <c r="F58" s="269" t="n">
        <v>300</v>
      </c>
      <c r="G58" s="269"/>
      <c r="H58" s="269"/>
      <c r="I58" s="269"/>
      <c r="J58" s="131" t="n">
        <f aca="false">SUM(D58:I58)</f>
        <v>600</v>
      </c>
      <c r="K58" s="270" t="s">
        <v>380</v>
      </c>
    </row>
    <row r="59" customFormat="false" ht="14.25" hidden="false" customHeight="true" outlineLevel="0" collapsed="false">
      <c r="A59" s="115" t="s">
        <v>381</v>
      </c>
      <c r="B59" s="115" t="s">
        <v>253</v>
      </c>
      <c r="C59" s="268" t="s">
        <v>382</v>
      </c>
      <c r="D59" s="269"/>
      <c r="E59" s="269" t="n">
        <v>400</v>
      </c>
      <c r="F59" s="269" t="n">
        <v>400</v>
      </c>
      <c r="G59" s="269" t="n">
        <v>400</v>
      </c>
      <c r="H59" s="269"/>
      <c r="I59" s="269"/>
      <c r="J59" s="131" t="n">
        <f aca="false">SUM(D59:I59)</f>
        <v>1200</v>
      </c>
      <c r="K59" s="270" t="s">
        <v>380</v>
      </c>
    </row>
    <row r="60" customFormat="false" ht="14.25" hidden="false" customHeight="true" outlineLevel="0" collapsed="false">
      <c r="A60" s="115" t="s">
        <v>383</v>
      </c>
      <c r="B60" s="115" t="s">
        <v>253</v>
      </c>
      <c r="C60" s="268" t="s">
        <v>361</v>
      </c>
      <c r="D60" s="269"/>
      <c r="E60" s="269" t="n">
        <v>100</v>
      </c>
      <c r="F60" s="269" t="n">
        <v>100</v>
      </c>
      <c r="G60" s="269" t="n">
        <v>100</v>
      </c>
      <c r="H60" s="269"/>
      <c r="I60" s="269"/>
      <c r="J60" s="131" t="n">
        <f aca="false">SUM(D60:I60)</f>
        <v>300</v>
      </c>
      <c r="K60" s="270" t="s">
        <v>380</v>
      </c>
    </row>
    <row r="61" customFormat="false" ht="14.25" hidden="false" customHeight="true" outlineLevel="0" collapsed="false">
      <c r="A61" s="115" t="s">
        <v>384</v>
      </c>
      <c r="B61" s="115" t="s">
        <v>253</v>
      </c>
      <c r="C61" s="268" t="s">
        <v>375</v>
      </c>
      <c r="D61" s="269" t="n">
        <v>354</v>
      </c>
      <c r="E61" s="269" t="n">
        <v>350</v>
      </c>
      <c r="F61" s="269" t="n">
        <v>350</v>
      </c>
      <c r="G61" s="269"/>
      <c r="H61" s="269"/>
      <c r="I61" s="269"/>
      <c r="J61" s="131" t="n">
        <f aca="false">SUM(D61:I61)</f>
        <v>1054</v>
      </c>
      <c r="K61" s="270" t="s">
        <v>385</v>
      </c>
    </row>
    <row r="62" customFormat="false" ht="14.25" hidden="false" customHeight="true" outlineLevel="0" collapsed="false">
      <c r="A62" s="115" t="s">
        <v>386</v>
      </c>
      <c r="B62" s="115" t="s">
        <v>253</v>
      </c>
      <c r="C62" s="268" t="s">
        <v>361</v>
      </c>
      <c r="D62" s="269" t="n">
        <v>400</v>
      </c>
      <c r="E62" s="269" t="n">
        <v>400</v>
      </c>
      <c r="F62" s="269" t="n">
        <v>400</v>
      </c>
      <c r="G62" s="4"/>
      <c r="H62" s="269"/>
      <c r="I62" s="269"/>
      <c r="J62" s="131" t="n">
        <f aca="false">SUM(D62:I62)</f>
        <v>1200</v>
      </c>
      <c r="K62" s="270" t="s">
        <v>387</v>
      </c>
    </row>
    <row r="63" customFormat="false" ht="14.25" hidden="false" customHeight="true" outlineLevel="0" collapsed="false">
      <c r="A63" s="272" t="s">
        <v>388</v>
      </c>
      <c r="B63" s="115" t="s">
        <v>253</v>
      </c>
      <c r="C63" s="268" t="s">
        <v>361</v>
      </c>
      <c r="D63" s="269"/>
      <c r="E63" s="269"/>
      <c r="F63" s="269" t="n">
        <v>500</v>
      </c>
      <c r="G63" s="269" t="n">
        <v>500</v>
      </c>
      <c r="H63" s="269" t="n">
        <v>500</v>
      </c>
      <c r="I63" s="269"/>
      <c r="J63" s="131" t="n">
        <f aca="false">SUM(D63:I63)</f>
        <v>1500</v>
      </c>
      <c r="K63" s="270" t="s">
        <v>389</v>
      </c>
    </row>
    <row r="64" customFormat="false" ht="14.25" hidden="false" customHeight="true" outlineLevel="0" collapsed="false">
      <c r="A64" s="115" t="s">
        <v>390</v>
      </c>
      <c r="B64" s="115" t="s">
        <v>253</v>
      </c>
      <c r="C64" s="268" t="s">
        <v>361</v>
      </c>
      <c r="D64" s="269" t="n">
        <v>500</v>
      </c>
      <c r="E64" s="269" t="n">
        <v>500</v>
      </c>
      <c r="F64" s="269" t="n">
        <v>500</v>
      </c>
      <c r="G64" s="269"/>
      <c r="H64" s="269"/>
      <c r="I64" s="131"/>
      <c r="J64" s="131" t="n">
        <f aca="false">SUM(D64:I64)</f>
        <v>1500</v>
      </c>
      <c r="K64" s="270" t="s">
        <v>391</v>
      </c>
    </row>
    <row r="65" customFormat="false" ht="14.25" hidden="false" customHeight="true" outlineLevel="0" collapsed="false">
      <c r="A65" s="268" t="s">
        <v>392</v>
      </c>
      <c r="B65" s="115" t="s">
        <v>253</v>
      </c>
      <c r="C65" s="268" t="s">
        <v>361</v>
      </c>
      <c r="D65" s="269" t="n">
        <v>500</v>
      </c>
      <c r="E65" s="275"/>
      <c r="F65" s="275"/>
      <c r="G65" s="275"/>
      <c r="H65" s="275"/>
      <c r="I65" s="275"/>
      <c r="J65" s="131" t="n">
        <f aca="false">SUM(D65:I65)</f>
        <v>500</v>
      </c>
      <c r="K65" s="193" t="s">
        <v>391</v>
      </c>
    </row>
    <row r="66" customFormat="false" ht="14.25" hidden="false" customHeight="true" outlineLevel="0" collapsed="false">
      <c r="A66" s="268" t="s">
        <v>393</v>
      </c>
      <c r="B66" s="115" t="s">
        <v>253</v>
      </c>
      <c r="C66" s="268" t="s">
        <v>361</v>
      </c>
      <c r="D66" s="269" t="n">
        <v>500</v>
      </c>
      <c r="E66" s="275"/>
      <c r="F66" s="275"/>
      <c r="G66" s="275"/>
      <c r="H66" s="275"/>
      <c r="I66" s="275"/>
      <c r="J66" s="131" t="n">
        <f aca="false">SUM(D66:I66)</f>
        <v>500</v>
      </c>
      <c r="K66" s="193" t="s">
        <v>394</v>
      </c>
    </row>
    <row r="67" customFormat="false" ht="14.25" hidden="false" customHeight="true" outlineLevel="0" collapsed="false">
      <c r="A67" s="275" t="s">
        <v>395</v>
      </c>
      <c r="B67" s="115" t="s">
        <v>253</v>
      </c>
      <c r="C67" s="268" t="s">
        <v>361</v>
      </c>
      <c r="D67" s="269" t="n">
        <v>500</v>
      </c>
      <c r="E67" s="269" t="n">
        <v>500</v>
      </c>
      <c r="F67" s="269" t="n">
        <v>500</v>
      </c>
      <c r="G67" s="275"/>
      <c r="H67" s="275"/>
      <c r="I67" s="275"/>
      <c r="J67" s="131" t="n">
        <f aca="false">SUM(D67:I67)</f>
        <v>1500</v>
      </c>
      <c r="K67" s="193" t="s">
        <v>394</v>
      </c>
    </row>
    <row r="68" customFormat="false" ht="14.25" hidden="false" customHeight="true" outlineLevel="0" collapsed="false">
      <c r="A68" s="275" t="s">
        <v>396</v>
      </c>
      <c r="B68" s="115" t="s">
        <v>253</v>
      </c>
      <c r="C68" s="268" t="s">
        <v>361</v>
      </c>
      <c r="D68" s="269" t="n">
        <v>500</v>
      </c>
      <c r="E68" s="275"/>
      <c r="F68" s="275"/>
      <c r="G68" s="275"/>
      <c r="H68" s="275"/>
      <c r="I68" s="275"/>
      <c r="J68" s="131" t="n">
        <f aca="false">SUM(D68:I68)</f>
        <v>500</v>
      </c>
      <c r="K68" s="193" t="s">
        <v>394</v>
      </c>
    </row>
    <row r="69" customFormat="false" ht="14.25" hidden="false" customHeight="true" outlineLevel="0" collapsed="false">
      <c r="A69" s="268" t="s">
        <v>397</v>
      </c>
      <c r="B69" s="115" t="s">
        <v>253</v>
      </c>
      <c r="C69" s="268" t="s">
        <v>364</v>
      </c>
      <c r="D69" s="275"/>
      <c r="E69" s="275"/>
      <c r="F69" s="269" t="n">
        <v>400</v>
      </c>
      <c r="G69" s="269" t="n">
        <v>400</v>
      </c>
      <c r="H69" s="269" t="n">
        <v>400</v>
      </c>
      <c r="I69" s="269"/>
      <c r="J69" s="131" t="n">
        <f aca="false">SUM(D69:I69)</f>
        <v>1200</v>
      </c>
      <c r="K69" s="193" t="s">
        <v>394</v>
      </c>
    </row>
    <row r="70" customFormat="false" ht="14.25" hidden="false" customHeight="true" outlineLevel="0" collapsed="false">
      <c r="A70" s="276"/>
      <c r="D70" s="71" t="n">
        <f aca="false">SUM(D50:D69)</f>
        <v>3657.2</v>
      </c>
      <c r="E70" s="71" t="n">
        <f aca="false">SUM(E50:E69)</f>
        <v>3964.7</v>
      </c>
      <c r="F70" s="71" t="n">
        <f aca="false">SUM(F50:F69)</f>
        <v>5671.7</v>
      </c>
      <c r="G70" s="71" t="n">
        <f aca="false">SUM(G50:G69)</f>
        <v>2514.7</v>
      </c>
      <c r="H70" s="71" t="n">
        <f aca="false">SUM(H50:H69)</f>
        <v>900</v>
      </c>
      <c r="I70" s="236" t="s">
        <v>68</v>
      </c>
      <c r="J70" s="277" t="n">
        <f aca="false">SUM(J50:J69)</f>
        <v>16708.3</v>
      </c>
    </row>
    <row r="71" customFormat="false" ht="14.25" hidden="false" customHeight="true" outlineLevel="0" collapsed="false">
      <c r="A71" s="80"/>
    </row>
    <row r="72" customFormat="false" ht="14.25" hidden="false" customHeight="true" outlineLevel="0" collapsed="false">
      <c r="A72" s="80"/>
      <c r="I72" s="80"/>
    </row>
    <row r="73" customFormat="false" ht="14.25" hidden="false" customHeight="true" outlineLevel="0" collapsed="false">
      <c r="I73" s="80"/>
    </row>
    <row r="74" customFormat="false" ht="14.25" hidden="false" customHeight="true" outlineLevel="0" collapsed="false">
      <c r="I74" s="237"/>
      <c r="J74" s="80"/>
    </row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  <row r="1001" customFormat="false" ht="14.25" hidden="false" customHeight="true" outlineLevel="0" collapsed="false"/>
    <row r="1002" customFormat="false" ht="14.25" hidden="false" customHeight="true" outlineLevel="0" collapsed="false"/>
    <row r="1003" customFormat="false" ht="14.25" hidden="false" customHeight="true" outlineLevel="0" collapsed="false"/>
    <row r="1004" customFormat="false" ht="14.25" hidden="false" customHeight="true" outlineLevel="0" collapsed="false"/>
    <row r="1005" customFormat="false" ht="14.25" hidden="false" customHeight="true" outlineLevel="0" collapsed="false"/>
    <row r="1006" customFormat="false" ht="14.25" hidden="false" customHeight="true" outlineLevel="0" collapsed="false"/>
    <row r="1007" customFormat="false" ht="14.25" hidden="false" customHeight="true" outlineLevel="0" collapsed="false"/>
    <row r="1008" customFormat="false" ht="14.25" hidden="false" customHeight="true" outlineLevel="0" collapsed="false"/>
    <row r="1009" customFormat="false" ht="14.25" hidden="false" customHeight="true" outlineLevel="0" collapsed="false"/>
    <row r="1010" customFormat="false" ht="14.25" hidden="false" customHeight="true" outlineLevel="0" collapsed="false"/>
    <row r="1011" customFormat="false" ht="14.25" hidden="false" customHeight="true" outlineLevel="0" collapsed="false"/>
    <row r="1012" customFormat="false" ht="14.25" hidden="false" customHeight="true" outlineLevel="0" collapsed="false"/>
    <row r="1013" customFormat="false" ht="14.25" hidden="false" customHeight="true" outlineLevel="0" collapsed="false"/>
    <row r="1014" customFormat="false" ht="14.25" hidden="false" customHeight="true" outlineLevel="0" collapsed="false"/>
    <row r="1015" customFormat="false" ht="14.25" hidden="false" customHeight="true" outlineLevel="0" collapsed="false"/>
    <row r="1016" customFormat="false" ht="14.25" hidden="false" customHeight="true" outlineLevel="0" collapsed="false"/>
    <row r="1017" customFormat="false" ht="14.25" hidden="false" customHeight="true" outlineLevel="0" collapsed="false"/>
    <row r="1018" customFormat="false" ht="14.25" hidden="false" customHeight="true" outlineLevel="0" collapsed="false"/>
    <row r="1019" customFormat="false" ht="14.25" hidden="false" customHeight="true" outlineLevel="0" collapsed="false"/>
    <row r="1020" customFormat="false" ht="14.25" hidden="false" customHeight="true" outlineLevel="0" collapsed="false"/>
    <row r="1021" customFormat="false" ht="14.25" hidden="false" customHeight="true" outlineLevel="0" collapsed="false"/>
    <row r="1022" customFormat="false" ht="14.25" hidden="false" customHeight="true" outlineLevel="0" collapsed="false"/>
    <row r="1023" customFormat="false" ht="14.25" hidden="false" customHeight="true" outlineLevel="0" collapsed="false"/>
    <row r="1024" customFormat="false" ht="14.25" hidden="false" customHeight="true" outlineLevel="0" collapsed="false"/>
    <row r="1025" customFormat="false" ht="14.25" hidden="false" customHeight="true" outlineLevel="0" collapsed="false"/>
    <row r="1026" customFormat="false" ht="14.25" hidden="false" customHeight="true" outlineLevel="0" collapsed="false"/>
  </sheetData>
  <mergeCells count="1"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37"/>
    <col collapsed="false" customWidth="true" hidden="false" outlineLevel="0" max="2" min="2" style="0" width="11.13"/>
    <col collapsed="false" customWidth="true" hidden="false" outlineLevel="0" max="3" min="3" style="0" width="10.13"/>
    <col collapsed="false" customWidth="true" hidden="false" outlineLevel="0" max="5" min="4" style="0" width="10.75"/>
    <col collapsed="false" customWidth="true" hidden="false" outlineLevel="0" max="6" min="6" style="0" width="34.75"/>
    <col collapsed="false" customWidth="true" hidden="false" outlineLevel="0" max="7" min="7" style="0" width="17.39"/>
    <col collapsed="false" customWidth="true" hidden="false" outlineLevel="0" max="26" min="8" style="0" width="8"/>
  </cols>
  <sheetData>
    <row r="1" customFormat="false" ht="25.5" hidden="false" customHeight="true" outlineLevel="0" collapsed="false">
      <c r="A1" s="145" t="s">
        <v>124</v>
      </c>
      <c r="B1" s="146" t="s">
        <v>125</v>
      </c>
      <c r="C1" s="147" t="s">
        <v>126</v>
      </c>
      <c r="D1" s="146" t="s">
        <v>94</v>
      </c>
      <c r="E1" s="145" t="s">
        <v>127</v>
      </c>
      <c r="F1" s="145" t="s">
        <v>128</v>
      </c>
      <c r="G1" s="145" t="s">
        <v>129</v>
      </c>
    </row>
    <row r="2" customFormat="false" ht="25.5" hidden="false" customHeight="true" outlineLevel="0" collapsed="false">
      <c r="A2" s="166" t="s">
        <v>398</v>
      </c>
      <c r="B2" s="150" t="s">
        <v>399</v>
      </c>
      <c r="C2" s="150" t="s">
        <v>400</v>
      </c>
      <c r="D2" s="151" t="s">
        <v>401</v>
      </c>
      <c r="E2" s="120" t="n">
        <v>619.5</v>
      </c>
      <c r="F2" s="278" t="s">
        <v>402</v>
      </c>
      <c r="G2" s="279" t="s">
        <v>403</v>
      </c>
    </row>
    <row r="3" customFormat="false" ht="14.25" hidden="false" customHeight="true" outlineLevel="0" collapsed="false">
      <c r="A3" s="166"/>
      <c r="B3" s="150"/>
      <c r="C3" s="150"/>
      <c r="D3" s="280"/>
      <c r="E3" s="120"/>
      <c r="F3" s="281"/>
      <c r="G3" s="279"/>
    </row>
    <row r="4" customFormat="false" ht="14.25" hidden="false" customHeight="true" outlineLevel="0" collapsed="false">
      <c r="A4" s="149"/>
      <c r="B4" s="150"/>
      <c r="C4" s="150"/>
      <c r="D4" s="151"/>
      <c r="E4" s="120"/>
      <c r="F4" s="278"/>
      <c r="G4" s="279"/>
    </row>
    <row r="5" customFormat="false" ht="14.25" hidden="false" customHeight="true" outlineLevel="0" collapsed="false">
      <c r="A5" s="149"/>
      <c r="B5" s="150"/>
      <c r="C5" s="150"/>
      <c r="D5" s="151"/>
      <c r="E5" s="120"/>
      <c r="F5" s="278"/>
      <c r="G5" s="279"/>
    </row>
    <row r="6" customFormat="false" ht="14.25" hidden="false" customHeight="true" outlineLevel="0" collapsed="false">
      <c r="A6" s="149"/>
      <c r="B6" s="282"/>
      <c r="C6" s="283"/>
      <c r="D6" s="284"/>
      <c r="E6" s="120"/>
      <c r="F6" s="285"/>
      <c r="G6" s="282"/>
    </row>
    <row r="7" customFormat="false" ht="14.25" hidden="false" customHeight="true" outlineLevel="0" collapsed="false">
      <c r="A7" s="235" t="s">
        <v>4</v>
      </c>
      <c r="B7" s="286"/>
      <c r="C7" s="235"/>
      <c r="D7" s="235"/>
      <c r="E7" s="287" t="n">
        <f aca="false">SUM(E2:E6)</f>
        <v>619.5</v>
      </c>
      <c r="F7" s="288"/>
      <c r="G7" s="282"/>
    </row>
    <row r="8" customFormat="false" ht="14.25" hidden="false" customHeight="true" outlineLevel="0" collapsed="false">
      <c r="A8" s="110"/>
      <c r="B8" s="110"/>
      <c r="C8" s="110"/>
      <c r="D8" s="110"/>
      <c r="E8" s="110"/>
      <c r="F8" s="165"/>
      <c r="G8" s="110"/>
    </row>
    <row r="9" customFormat="false" ht="14.25" hidden="false" customHeight="true" outlineLevel="0" collapsed="false">
      <c r="A9" s="289" t="s">
        <v>404</v>
      </c>
      <c r="B9" s="289"/>
      <c r="C9" s="289"/>
      <c r="D9" s="290" t="n">
        <v>0</v>
      </c>
      <c r="E9" s="110"/>
      <c r="F9" s="291"/>
      <c r="G9" s="110"/>
    </row>
    <row r="10" customFormat="false" ht="14.25" hidden="false" customHeight="true" outlineLevel="0" collapsed="false">
      <c r="F10" s="110"/>
      <c r="G10" s="110"/>
    </row>
    <row r="11" customFormat="false" ht="14.25" hidden="false" customHeight="true" outlineLevel="0" collapsed="false">
      <c r="A11" s="103" t="s">
        <v>405</v>
      </c>
      <c r="B11" s="292" t="n">
        <v>1770</v>
      </c>
      <c r="F11" s="110"/>
      <c r="G11" s="110"/>
    </row>
    <row r="12" customFormat="false" ht="15" hidden="false" customHeight="true" outlineLevel="0" collapsed="false">
      <c r="A12" s="104"/>
      <c r="B12" s="293"/>
      <c r="D12" s="294"/>
      <c r="E12" s="295"/>
      <c r="F12" s="110"/>
      <c r="G12" s="110"/>
    </row>
    <row r="13" customFormat="false" ht="15" hidden="false" customHeight="true" outlineLevel="0" collapsed="false">
      <c r="A13" s="296" t="s">
        <v>4</v>
      </c>
      <c r="B13" s="297" t="n">
        <f aca="false">SUM(B11:B12)</f>
        <v>1770</v>
      </c>
      <c r="D13" s="298" t="s">
        <v>30</v>
      </c>
      <c r="E13" s="298" t="n">
        <f aca="false">SUM(B13-E7)</f>
        <v>1150.5</v>
      </c>
      <c r="F13" s="110"/>
      <c r="G13" s="110"/>
    </row>
    <row r="14" customFormat="false" ht="14.25" hidden="false" customHeight="true" outlineLevel="0" collapsed="false"/>
    <row r="15" customFormat="false" ht="14.25" hidden="false" customHeight="true" outlineLevel="0" collapsed="false"/>
    <row r="16" customFormat="false" ht="14.2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1">
    <mergeCell ref="A9:C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19" min="19" style="0" width="8"/>
    <col collapsed="false" customWidth="true" hidden="false" outlineLevel="0" max="20" min="20" style="0" width="9.26"/>
    <col collapsed="false" customWidth="true" hidden="false" outlineLevel="0" max="26" min="21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94" t="s">
        <v>89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customFormat="false" ht="25.5" hidden="false" customHeight="true" outlineLevel="0" collapsed="false">
      <c r="A3" s="8" t="s">
        <v>90</v>
      </c>
      <c r="B3" s="95" t="s">
        <v>91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v>5600</v>
      </c>
      <c r="C10" s="22" t="n">
        <f aca="false">L31+N31+P31</f>
        <v>5600</v>
      </c>
      <c r="D10" s="38" t="n">
        <v>989.61</v>
      </c>
      <c r="E10" s="24" t="n">
        <f aca="false">I32</f>
        <v>2027.08</v>
      </c>
      <c r="F10" s="102"/>
      <c r="G10" s="25"/>
      <c r="H10" s="102"/>
      <c r="I10" s="25"/>
      <c r="J10" s="102"/>
      <c r="K10" s="25"/>
      <c r="L10" s="38" t="n">
        <f aca="false">410-95</f>
        <v>315</v>
      </c>
      <c r="M10" s="25" t="n">
        <f aca="false">I38</f>
        <v>315</v>
      </c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1500</v>
      </c>
      <c r="C11" s="22" t="n">
        <v>1500</v>
      </c>
      <c r="D11" s="38" t="n">
        <v>951.3</v>
      </c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102"/>
      <c r="C12" s="103"/>
      <c r="D12" s="38" t="n">
        <v>95</v>
      </c>
      <c r="E12" s="103"/>
      <c r="F12" s="102"/>
      <c r="G12" s="103"/>
      <c r="H12" s="102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/>
      <c r="C17" s="8"/>
      <c r="D17" s="105"/>
      <c r="E17" s="105" t="n">
        <f aca="false">D10+D11+D12-E10</f>
        <v>8.83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4.25" hidden="false" customHeight="true" outlineLevel="0" collapsed="false">
      <c r="S18" s="106"/>
    </row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107</v>
      </c>
      <c r="L21" s="111"/>
      <c r="M21" s="112" t="s">
        <v>108</v>
      </c>
      <c r="N21" s="112"/>
      <c r="O21" s="111" t="s">
        <v>109</v>
      </c>
      <c r="P21" s="111"/>
      <c r="R21" s="111" t="s">
        <v>110</v>
      </c>
      <c r="S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M22" s="112"/>
      <c r="N22" s="112"/>
      <c r="O22" s="111"/>
      <c r="P22" s="111"/>
      <c r="R22" s="111"/>
      <c r="S22" s="111"/>
    </row>
    <row r="23" customFormat="false" ht="25.5" hidden="false" customHeight="true" outlineLevel="0" collapsed="false">
      <c r="A23" s="115"/>
      <c r="B23" s="115" t="s">
        <v>112</v>
      </c>
      <c r="C23" s="116" t="s">
        <v>113</v>
      </c>
      <c r="D23" s="116"/>
      <c r="E23" s="116"/>
      <c r="F23" s="116"/>
      <c r="G23" s="116"/>
      <c r="H23" s="116"/>
      <c r="I23" s="117" t="n">
        <v>6400</v>
      </c>
      <c r="K23" s="107" t="s">
        <v>114</v>
      </c>
      <c r="L23" s="107" t="s">
        <v>4</v>
      </c>
      <c r="M23" s="107" t="s">
        <v>114</v>
      </c>
      <c r="N23" s="107" t="s">
        <v>4</v>
      </c>
      <c r="O23" s="107" t="s">
        <v>114</v>
      </c>
      <c r="P23" s="107" t="s">
        <v>4</v>
      </c>
      <c r="R23" s="107" t="s">
        <v>114</v>
      </c>
      <c r="S23" s="107" t="s">
        <v>4</v>
      </c>
    </row>
    <row r="24" customFormat="false" ht="14.25" hidden="false" customHeight="true" outlineLevel="0" collapsed="false">
      <c r="A24" s="115"/>
      <c r="B24" s="115" t="s">
        <v>112</v>
      </c>
      <c r="C24" s="118"/>
      <c r="D24" s="118"/>
      <c r="E24" s="118"/>
      <c r="F24" s="118"/>
      <c r="G24" s="118"/>
      <c r="H24" s="118"/>
      <c r="I24" s="117"/>
      <c r="K24" s="119" t="n">
        <v>44734</v>
      </c>
      <c r="L24" s="120" t="n">
        <v>400</v>
      </c>
      <c r="M24" s="119" t="n">
        <v>44734</v>
      </c>
      <c r="N24" s="120" t="n">
        <v>0</v>
      </c>
      <c r="O24" s="119" t="n">
        <v>44734</v>
      </c>
      <c r="P24" s="120" t="n">
        <v>400</v>
      </c>
      <c r="R24" s="119" t="n">
        <v>44826</v>
      </c>
      <c r="S24" s="120" t="n">
        <v>500</v>
      </c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44764</v>
      </c>
      <c r="L25" s="120" t="n">
        <v>0</v>
      </c>
      <c r="M25" s="119" t="n">
        <v>44764</v>
      </c>
      <c r="N25" s="120" t="n">
        <v>400</v>
      </c>
      <c r="O25" s="119" t="n">
        <v>44764</v>
      </c>
      <c r="P25" s="120" t="n">
        <v>400</v>
      </c>
      <c r="R25" s="119" t="n">
        <v>44856</v>
      </c>
      <c r="S25" s="120" t="n">
        <v>500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44795</v>
      </c>
      <c r="L26" s="120" t="n">
        <v>0</v>
      </c>
      <c r="M26" s="119" t="n">
        <v>44795</v>
      </c>
      <c r="N26" s="120" t="n">
        <v>400</v>
      </c>
      <c r="O26" s="119" t="n">
        <v>44795</v>
      </c>
      <c r="P26" s="120" t="n">
        <v>400</v>
      </c>
      <c r="R26" s="119" t="n">
        <v>44887</v>
      </c>
      <c r="S26" s="120" t="n">
        <v>500</v>
      </c>
    </row>
    <row r="27" customFormat="false" ht="14.25" hidden="false" customHeight="true" outlineLevel="0" collapsed="false">
      <c r="A27" s="113" t="s">
        <v>94</v>
      </c>
      <c r="B27" s="114" t="s">
        <v>111</v>
      </c>
      <c r="C27" s="114" t="s">
        <v>115</v>
      </c>
      <c r="D27" s="114"/>
      <c r="E27" s="114"/>
      <c r="F27" s="114"/>
      <c r="G27" s="114"/>
      <c r="H27" s="114"/>
      <c r="I27" s="114"/>
      <c r="K27" s="119" t="n">
        <v>44826</v>
      </c>
      <c r="L27" s="120" t="n">
        <v>0</v>
      </c>
      <c r="M27" s="119" t="n">
        <v>44826</v>
      </c>
      <c r="N27" s="120" t="n">
        <v>400</v>
      </c>
      <c r="O27" s="119" t="n">
        <v>44826</v>
      </c>
      <c r="P27" s="120" t="n">
        <v>400</v>
      </c>
      <c r="R27" s="126" t="s">
        <v>4</v>
      </c>
      <c r="S27" s="126" t="n">
        <f aca="false">SUM(S24:S26)</f>
        <v>1500</v>
      </c>
    </row>
    <row r="28" customFormat="false" ht="14.25" hidden="false" customHeight="true" outlineLevel="0" collapsed="false">
      <c r="A28" s="127"/>
      <c r="B28" s="128" t="s">
        <v>116</v>
      </c>
      <c r="C28" s="129" t="s">
        <v>117</v>
      </c>
      <c r="D28" s="129"/>
      <c r="E28" s="129"/>
      <c r="F28" s="129"/>
      <c r="G28" s="129"/>
      <c r="H28" s="129"/>
      <c r="I28" s="117" t="n">
        <v>994.97</v>
      </c>
      <c r="K28" s="119" t="n">
        <v>44856</v>
      </c>
      <c r="L28" s="120" t="n">
        <v>0</v>
      </c>
      <c r="M28" s="119" t="n">
        <v>44856</v>
      </c>
      <c r="N28" s="120" t="n">
        <v>400</v>
      </c>
      <c r="O28" s="119" t="n">
        <v>44856</v>
      </c>
      <c r="P28" s="120" t="n">
        <v>400</v>
      </c>
    </row>
    <row r="29" customFormat="false" ht="14.25" hidden="false" customHeight="true" outlineLevel="0" collapsed="false">
      <c r="A29" s="127"/>
      <c r="B29" s="128" t="s">
        <v>116</v>
      </c>
      <c r="C29" s="130" t="s">
        <v>118</v>
      </c>
      <c r="D29" s="130"/>
      <c r="E29" s="130"/>
      <c r="F29" s="130"/>
      <c r="G29" s="130"/>
      <c r="H29" s="130"/>
      <c r="I29" s="117" t="n">
        <v>888.08</v>
      </c>
      <c r="K29" s="119" t="n">
        <v>44887</v>
      </c>
      <c r="L29" s="120" t="n">
        <v>0</v>
      </c>
      <c r="M29" s="119" t="n">
        <v>44887</v>
      </c>
      <c r="N29" s="120" t="n">
        <v>400</v>
      </c>
      <c r="O29" s="119" t="n">
        <v>44887</v>
      </c>
      <c r="P29" s="120" t="n">
        <v>400</v>
      </c>
    </row>
    <row r="30" customFormat="false" ht="14.25" hidden="false" customHeight="true" outlineLevel="0" collapsed="false">
      <c r="A30" s="127"/>
      <c r="B30" s="128" t="s">
        <v>116</v>
      </c>
      <c r="C30" s="129" t="s">
        <v>119</v>
      </c>
      <c r="D30" s="129"/>
      <c r="E30" s="129"/>
      <c r="F30" s="129"/>
      <c r="G30" s="129"/>
      <c r="H30" s="129"/>
      <c r="I30" s="131" t="n">
        <v>144.03</v>
      </c>
      <c r="K30" s="119" t="n">
        <v>44917</v>
      </c>
      <c r="L30" s="120" t="n">
        <v>0</v>
      </c>
      <c r="M30" s="119" t="n">
        <v>44917</v>
      </c>
      <c r="N30" s="120" t="n">
        <v>400</v>
      </c>
      <c r="O30" s="119" t="n">
        <v>44917</v>
      </c>
      <c r="P30" s="120" t="n">
        <v>400</v>
      </c>
    </row>
    <row r="31" customFormat="false" ht="14.25" hidden="false" customHeight="true" outlineLevel="0" collapsed="false">
      <c r="A31" s="132"/>
      <c r="B31" s="128" t="s">
        <v>116</v>
      </c>
      <c r="C31" s="133"/>
      <c r="D31" s="133"/>
      <c r="E31" s="133"/>
      <c r="F31" s="133"/>
      <c r="G31" s="133"/>
      <c r="H31" s="134"/>
      <c r="I31" s="135"/>
      <c r="K31" s="126" t="s">
        <v>4</v>
      </c>
      <c r="L31" s="126" t="n">
        <f aca="false">SUM(L24:L30)</f>
        <v>400</v>
      </c>
      <c r="M31" s="126" t="s">
        <v>4</v>
      </c>
      <c r="N31" s="126" t="n">
        <f aca="false">SUM(N24:N30)</f>
        <v>2400</v>
      </c>
      <c r="O31" s="126" t="s">
        <v>4</v>
      </c>
      <c r="P31" s="126" t="n">
        <f aca="false">SUM(P24:P30)</f>
        <v>2800</v>
      </c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SUM(I28:I30)</f>
        <v>2027.08</v>
      </c>
    </row>
    <row r="33" customFormat="false" ht="14.25" hidden="false" customHeight="true" outlineLevel="0" collapsed="false"/>
    <row r="34" customFormat="false" ht="14.25" hidden="false" customHeight="true" outlineLevel="0" collapsed="false">
      <c r="A34" s="113" t="s">
        <v>94</v>
      </c>
      <c r="B34" s="114" t="s">
        <v>111</v>
      </c>
      <c r="C34" s="114" t="s">
        <v>120</v>
      </c>
      <c r="D34" s="114"/>
      <c r="E34" s="114"/>
      <c r="F34" s="114"/>
      <c r="G34" s="114"/>
      <c r="H34" s="114"/>
      <c r="I34" s="114"/>
    </row>
    <row r="35" customFormat="false" ht="14.25" hidden="false" customHeight="true" outlineLevel="0" collapsed="false">
      <c r="A35" s="138" t="n">
        <v>44782</v>
      </c>
      <c r="B35" s="128" t="s">
        <v>121</v>
      </c>
      <c r="C35" s="129" t="s">
        <v>122</v>
      </c>
      <c r="D35" s="129"/>
      <c r="E35" s="129"/>
      <c r="F35" s="129"/>
      <c r="G35" s="129"/>
      <c r="H35" s="129"/>
      <c r="I35" s="117" t="n">
        <v>315</v>
      </c>
    </row>
    <row r="36" customFormat="false" ht="14.25" hidden="false" customHeight="true" outlineLevel="0" collapsed="false">
      <c r="A36" s="115"/>
      <c r="B36" s="115"/>
      <c r="C36" s="118"/>
      <c r="D36" s="118"/>
      <c r="E36" s="118"/>
      <c r="F36" s="118"/>
      <c r="G36" s="118"/>
      <c r="H36" s="118"/>
      <c r="I36" s="117"/>
      <c r="K36" s="139" t="s">
        <v>123</v>
      </c>
      <c r="L36" s="139"/>
      <c r="M36" s="139"/>
      <c r="N36" s="139"/>
      <c r="O36" s="139"/>
      <c r="P36" s="139"/>
      <c r="Q36" s="139"/>
      <c r="R36" s="139"/>
      <c r="S36" s="139"/>
    </row>
    <row r="37" customFormat="false" ht="14.25" hidden="false" customHeight="true" outlineLevel="0" collapsed="false">
      <c r="A37" s="115"/>
      <c r="B37" s="115"/>
      <c r="C37" s="118"/>
      <c r="D37" s="118"/>
      <c r="E37" s="118"/>
      <c r="F37" s="118"/>
      <c r="G37" s="118"/>
      <c r="H37" s="118"/>
      <c r="I37" s="117"/>
      <c r="K37" s="140"/>
      <c r="L37" s="141"/>
      <c r="M37" s="142"/>
      <c r="N37" s="141"/>
      <c r="O37" s="140"/>
      <c r="P37" s="140"/>
      <c r="Q37" s="140"/>
      <c r="R37" s="140"/>
      <c r="S37" s="143"/>
    </row>
    <row r="38" customFormat="false" ht="14.25" hidden="false" customHeight="true" outlineLevel="0" collapsed="false">
      <c r="A38" s="115"/>
      <c r="B38" s="121" t="s">
        <v>4</v>
      </c>
      <c r="C38" s="121"/>
      <c r="D38" s="121"/>
      <c r="E38" s="121"/>
      <c r="F38" s="121"/>
      <c r="G38" s="121"/>
      <c r="H38" s="121"/>
      <c r="I38" s="144" t="n">
        <f aca="false">SUM(I35:I37)</f>
        <v>315</v>
      </c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A39" s="123"/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8"/>
      <c r="D40" s="118"/>
      <c r="E40" s="118"/>
      <c r="F40" s="118"/>
      <c r="G40" s="118"/>
      <c r="H40" s="118"/>
      <c r="I40" s="118"/>
      <c r="K40" s="149"/>
      <c r="L40" s="150"/>
      <c r="M40" s="150"/>
      <c r="N40" s="151"/>
      <c r="O40" s="152"/>
      <c r="P40" s="104"/>
      <c r="Q40" s="104"/>
      <c r="R40" s="104"/>
      <c r="S40" s="153"/>
    </row>
    <row r="41" customFormat="false" ht="14.25" hidden="false" customHeight="true" outlineLevel="0" collapsed="false">
      <c r="A41" s="115"/>
      <c r="B41" s="115"/>
      <c r="C41" s="118"/>
      <c r="D41" s="118"/>
      <c r="E41" s="118"/>
      <c r="F41" s="118"/>
      <c r="G41" s="118"/>
      <c r="H41" s="118"/>
      <c r="I41" s="117"/>
      <c r="K41" s="107"/>
      <c r="L41" s="107"/>
      <c r="M41" s="107"/>
      <c r="N41" s="107"/>
      <c r="O41" s="107"/>
      <c r="P41" s="107"/>
      <c r="Q41" s="107"/>
      <c r="R41" s="107"/>
      <c r="S41" s="107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22"/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49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M21:N22"/>
    <mergeCell ref="O21:P22"/>
    <mergeCell ref="R21:S22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C36:H36"/>
    <mergeCell ref="K36:S36"/>
    <mergeCell ref="C37:H37"/>
    <mergeCell ref="B38:H38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50.13"/>
    <col collapsed="false" customWidth="true" hidden="false" outlineLevel="0" max="3" min="3" style="0" width="11.88"/>
    <col collapsed="false" customWidth="true" hidden="false" outlineLevel="0" max="4" min="4" style="0" width="12"/>
    <col collapsed="false" customWidth="true" hidden="false" outlineLevel="0" max="5" min="5" style="0" width="10.62"/>
    <col collapsed="false" customWidth="true" hidden="false" outlineLevel="0" max="6" min="6" style="0" width="13.25"/>
    <col collapsed="false" customWidth="true" hidden="false" outlineLevel="0" max="7" min="7" style="0" width="11.38"/>
    <col collapsed="false" customWidth="true" hidden="false" outlineLevel="0" max="8" min="8" style="0" width="10.13"/>
    <col collapsed="false" customWidth="true" hidden="false" outlineLevel="0" max="9" min="9" style="0" width="9"/>
    <col collapsed="false" customWidth="true" hidden="false" outlineLevel="0" max="26" min="10" style="0" width="8"/>
  </cols>
  <sheetData>
    <row r="1" customFormat="false" ht="27.75" hidden="false" customHeight="true" outlineLevel="0" collapsed="false">
      <c r="A1" s="299" t="s">
        <v>88</v>
      </c>
      <c r="B1" s="300" t="s">
        <v>406</v>
      </c>
      <c r="C1" s="300"/>
      <c r="D1" s="300"/>
      <c r="E1" s="300"/>
      <c r="F1" s="300"/>
    </row>
    <row r="2" customFormat="false" ht="14.25" hidden="false" customHeight="true" outlineLevel="0" collapsed="false">
      <c r="A2" s="301" t="s">
        <v>90</v>
      </c>
      <c r="B2" s="302" t="s">
        <v>407</v>
      </c>
      <c r="C2" s="302"/>
      <c r="D2" s="302"/>
      <c r="E2" s="302"/>
      <c r="F2" s="302"/>
    </row>
    <row r="3" customFormat="false" ht="14.25" hidden="false" customHeight="true" outlineLevel="0" collapsed="false">
      <c r="A3" s="301" t="s">
        <v>92</v>
      </c>
      <c r="B3" s="302" t="s">
        <v>408</v>
      </c>
      <c r="C3" s="302"/>
      <c r="D3" s="302"/>
      <c r="E3" s="302"/>
      <c r="F3" s="302"/>
    </row>
    <row r="4" customFormat="false" ht="14.25" hidden="false" customHeight="true" outlineLevel="0" collapsed="false"/>
    <row r="5" customFormat="false" ht="14.25" hidden="false" customHeight="true" outlineLevel="0" collapsed="false"/>
    <row r="6" customFormat="false" ht="14.25" hidden="false" customHeight="true" outlineLevel="0" collapsed="false">
      <c r="A6" s="303" t="s">
        <v>111</v>
      </c>
      <c r="B6" s="304" t="s">
        <v>95</v>
      </c>
      <c r="C6" s="304" t="s">
        <v>409</v>
      </c>
      <c r="D6" s="305" t="s">
        <v>410</v>
      </c>
      <c r="E6" s="304" t="s">
        <v>69</v>
      </c>
      <c r="F6" s="167"/>
      <c r="G6" s="304" t="s">
        <v>114</v>
      </c>
      <c r="H6" s="304" t="s">
        <v>4</v>
      </c>
    </row>
    <row r="7" customFormat="false" ht="14.25" hidden="false" customHeight="true" outlineLevel="0" collapsed="false">
      <c r="A7" s="306" t="s">
        <v>411</v>
      </c>
      <c r="B7" s="150" t="s">
        <v>7</v>
      </c>
      <c r="C7" s="307"/>
      <c r="D7" s="308"/>
      <c r="E7" s="307"/>
      <c r="F7" s="309"/>
      <c r="G7" s="215" t="s">
        <v>335</v>
      </c>
      <c r="H7" s="310" t="s">
        <v>348</v>
      </c>
    </row>
    <row r="8" customFormat="false" ht="14.25" hidden="false" customHeight="true" outlineLevel="0" collapsed="false">
      <c r="A8" s="306" t="s">
        <v>412</v>
      </c>
      <c r="B8" s="150" t="s">
        <v>5</v>
      </c>
      <c r="C8" s="307" t="n">
        <v>4000</v>
      </c>
      <c r="D8" s="308" t="n">
        <f aca="false">SUM(H13)</f>
        <v>4000</v>
      </c>
      <c r="E8" s="307" t="n">
        <f aca="false">SUM(C8-D8)</f>
        <v>0</v>
      </c>
      <c r="F8" s="309"/>
      <c r="G8" s="215" t="s">
        <v>337</v>
      </c>
      <c r="H8" s="120" t="n">
        <v>800</v>
      </c>
    </row>
    <row r="9" customFormat="false" ht="14.25" hidden="false" customHeight="true" outlineLevel="0" collapsed="false">
      <c r="A9" s="306" t="s">
        <v>413</v>
      </c>
      <c r="B9" s="150" t="s">
        <v>6</v>
      </c>
      <c r="C9" s="311" t="n">
        <v>2648.69</v>
      </c>
      <c r="D9" s="308" t="n">
        <f aca="false">SUM(C30)</f>
        <v>2593.34</v>
      </c>
      <c r="E9" s="307" t="n">
        <f aca="false">SUM(C9-D9)</f>
        <v>55.3499999999999</v>
      </c>
      <c r="F9" s="312" t="s">
        <v>414</v>
      </c>
      <c r="G9" s="215" t="s">
        <v>339</v>
      </c>
      <c r="H9" s="120" t="n">
        <v>800</v>
      </c>
    </row>
    <row r="10" customFormat="false" ht="14.25" hidden="false" customHeight="true" outlineLevel="0" collapsed="false">
      <c r="A10" s="306" t="s">
        <v>415</v>
      </c>
      <c r="B10" s="150" t="s">
        <v>8</v>
      </c>
      <c r="C10" s="307"/>
      <c r="D10" s="308"/>
      <c r="E10" s="307"/>
      <c r="F10" s="309"/>
      <c r="G10" s="215" t="s">
        <v>341</v>
      </c>
      <c r="H10" s="120" t="n">
        <v>800</v>
      </c>
    </row>
    <row r="11" customFormat="false" ht="14.25" hidden="false" customHeight="true" outlineLevel="0" collapsed="false">
      <c r="A11" s="306" t="s">
        <v>416</v>
      </c>
      <c r="B11" s="306" t="s">
        <v>417</v>
      </c>
      <c r="C11" s="307"/>
      <c r="D11" s="308"/>
      <c r="E11" s="307"/>
      <c r="F11" s="309"/>
      <c r="G11" s="215" t="s">
        <v>343</v>
      </c>
      <c r="H11" s="120" t="n">
        <v>800</v>
      </c>
    </row>
    <row r="12" customFormat="false" ht="14.25" hidden="false" customHeight="true" outlineLevel="0" collapsed="false">
      <c r="A12" s="150" t="s">
        <v>418</v>
      </c>
      <c r="B12" s="150" t="s">
        <v>419</v>
      </c>
      <c r="C12" s="313" t="n">
        <v>0</v>
      </c>
      <c r="D12" s="314" t="n">
        <v>0</v>
      </c>
      <c r="E12" s="313" t="n">
        <f aca="false">SUM(C12-D12)</f>
        <v>0</v>
      </c>
      <c r="F12" s="312" t="s">
        <v>414</v>
      </c>
      <c r="G12" s="215" t="s">
        <v>345</v>
      </c>
      <c r="H12" s="120" t="n">
        <v>800</v>
      </c>
    </row>
    <row r="13" customFormat="false" ht="14.25" hidden="false" customHeight="true" outlineLevel="0" collapsed="false">
      <c r="A13" s="150" t="s">
        <v>420</v>
      </c>
      <c r="B13" s="150" t="s">
        <v>11</v>
      </c>
      <c r="C13" s="307"/>
      <c r="D13" s="308"/>
      <c r="E13" s="307"/>
      <c r="F13" s="309"/>
      <c r="G13" s="304" t="s">
        <v>4</v>
      </c>
      <c r="H13" s="315" t="n">
        <f aca="false">SUM(H7:H12)</f>
        <v>4000</v>
      </c>
    </row>
    <row r="14" customFormat="false" ht="14.25" hidden="false" customHeight="true" outlineLevel="0" collapsed="false">
      <c r="A14" s="150" t="s">
        <v>421</v>
      </c>
      <c r="B14" s="150" t="s">
        <v>422</v>
      </c>
      <c r="C14" s="307"/>
      <c r="D14" s="308"/>
      <c r="E14" s="307"/>
      <c r="F14" s="309"/>
    </row>
    <row r="15" customFormat="false" ht="15" hidden="false" customHeight="true" outlineLevel="0" collapsed="false">
      <c r="A15" s="304" t="s">
        <v>68</v>
      </c>
      <c r="B15" s="304"/>
      <c r="C15" s="316" t="n">
        <v>6648.69</v>
      </c>
      <c r="D15" s="317" t="n">
        <f aca="false">SUM(D8:D14)</f>
        <v>6593.34</v>
      </c>
      <c r="E15" s="316" t="n">
        <v>6648.69</v>
      </c>
      <c r="F15" s="318"/>
    </row>
    <row r="16" customFormat="false" ht="14.25" hidden="false" customHeight="true" outlineLevel="0" collapsed="false"/>
    <row r="17" customFormat="false" ht="14.25" hidden="false" customHeight="true" outlineLevel="0" collapsed="false">
      <c r="G17" s="319" t="s">
        <v>423</v>
      </c>
      <c r="H17" s="319"/>
      <c r="I17" s="319"/>
      <c r="J17" s="319"/>
      <c r="K17" s="319"/>
    </row>
    <row r="18" customFormat="false" ht="15" hidden="false" customHeight="true" outlineLevel="0" collapsed="false">
      <c r="A18" s="320" t="s">
        <v>106</v>
      </c>
      <c r="B18" s="320"/>
      <c r="C18" s="320"/>
      <c r="G18" s="319"/>
      <c r="H18" s="319"/>
      <c r="I18" s="319"/>
      <c r="J18" s="319"/>
      <c r="K18" s="319"/>
    </row>
    <row r="19" customFormat="false" ht="14.25" hidden="false" customHeight="true" outlineLevel="0" collapsed="false">
      <c r="A19" s="108"/>
      <c r="B19" s="109"/>
      <c r="C19" s="110"/>
      <c r="G19" s="319"/>
      <c r="H19" s="319"/>
      <c r="I19" s="319"/>
      <c r="J19" s="319"/>
      <c r="K19" s="319"/>
    </row>
    <row r="20" customFormat="false" ht="14.25" hidden="false" customHeight="true" outlineLevel="0" collapsed="false">
      <c r="A20" s="114" t="s">
        <v>111</v>
      </c>
      <c r="B20" s="114" t="s">
        <v>5</v>
      </c>
      <c r="C20" s="114"/>
    </row>
    <row r="21" customFormat="false" ht="14.25" hidden="false" customHeight="true" outlineLevel="0" collapsed="false">
      <c r="A21" s="115" t="s">
        <v>112</v>
      </c>
      <c r="B21" s="321" t="s">
        <v>424</v>
      </c>
      <c r="C21" s="131" t="n">
        <v>4000</v>
      </c>
      <c r="F21" s="28"/>
    </row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>
      <c r="A24" s="114" t="s">
        <v>111</v>
      </c>
      <c r="B24" s="114" t="s">
        <v>425</v>
      </c>
      <c r="C24" s="114"/>
    </row>
    <row r="25" customFormat="false" ht="25.5" hidden="false" customHeight="true" outlineLevel="0" collapsed="false">
      <c r="A25" s="115" t="s">
        <v>116</v>
      </c>
      <c r="B25" s="186" t="s">
        <v>426</v>
      </c>
      <c r="C25" s="131" t="n">
        <v>1056.33</v>
      </c>
    </row>
    <row r="26" customFormat="false" ht="14.25" hidden="false" customHeight="true" outlineLevel="0" collapsed="false">
      <c r="A26" s="115" t="s">
        <v>116</v>
      </c>
      <c r="B26" s="186" t="s">
        <v>427</v>
      </c>
      <c r="C26" s="131" t="n">
        <v>1079.4</v>
      </c>
    </row>
    <row r="27" customFormat="false" ht="14.25" hidden="false" customHeight="true" outlineLevel="0" collapsed="false">
      <c r="A27" s="115" t="s">
        <v>116</v>
      </c>
      <c r="B27" s="186" t="s">
        <v>428</v>
      </c>
      <c r="C27" s="131" t="n">
        <v>395.2</v>
      </c>
      <c r="D27" s="110"/>
    </row>
    <row r="28" customFormat="false" ht="16.5" hidden="false" customHeight="true" outlineLevel="0" collapsed="false">
      <c r="A28" s="115" t="s">
        <v>116</v>
      </c>
      <c r="B28" s="186" t="s">
        <v>429</v>
      </c>
      <c r="C28" s="131" t="n">
        <v>62.41</v>
      </c>
      <c r="D28" s="322"/>
    </row>
    <row r="29" customFormat="false" ht="14.25" hidden="false" customHeight="true" outlineLevel="0" collapsed="false">
      <c r="A29" s="115"/>
      <c r="B29" s="186"/>
      <c r="C29" s="131"/>
      <c r="D29" s="322"/>
    </row>
    <row r="30" customFormat="false" ht="14.25" hidden="false" customHeight="true" outlineLevel="0" collapsed="false">
      <c r="A30" s="114" t="s">
        <v>4</v>
      </c>
      <c r="B30" s="114"/>
      <c r="C30" s="323" t="n">
        <f aca="false">SUM(C25:C29)</f>
        <v>2593.34</v>
      </c>
    </row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8">
    <mergeCell ref="B1:F1"/>
    <mergeCell ref="B2:F2"/>
    <mergeCell ref="B3:F3"/>
    <mergeCell ref="A15:B15"/>
    <mergeCell ref="G17:K19"/>
    <mergeCell ref="A18:C18"/>
    <mergeCell ref="B20:C20"/>
    <mergeCell ref="B24:C24"/>
  </mergeCell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26" min="19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154" t="s">
        <v>130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customFormat="false" ht="25.5" hidden="false" customHeight="true" outlineLevel="0" collapsed="false">
      <c r="A3" s="8" t="s">
        <v>90</v>
      </c>
      <c r="B3" s="96" t="s">
        <v>35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v>6400</v>
      </c>
      <c r="C10" s="22" t="n">
        <f aca="false">L32+N32</f>
        <v>6400</v>
      </c>
      <c r="D10" s="38"/>
      <c r="E10" s="24"/>
      <c r="F10" s="102"/>
      <c r="G10" s="25"/>
      <c r="H10" s="102"/>
      <c r="I10" s="25"/>
      <c r="J10" s="102"/>
      <c r="K10" s="25"/>
      <c r="L10" s="38"/>
      <c r="M10" s="25"/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2400</v>
      </c>
      <c r="C11" s="155" t="n">
        <f aca="false">P32</f>
        <v>2400</v>
      </c>
      <c r="D11" s="38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102"/>
      <c r="C12" s="103"/>
      <c r="D12" s="102"/>
      <c r="E12" s="103"/>
      <c r="F12" s="102"/>
      <c r="G12" s="103"/>
      <c r="H12" s="102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/>
      <c r="C17" s="105" t="n">
        <f aca="false">B10+B11-C10-C11</f>
        <v>0</v>
      </c>
      <c r="D17" s="105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131</v>
      </c>
      <c r="L21" s="111"/>
      <c r="M21" s="111" t="s">
        <v>132</v>
      </c>
      <c r="N21" s="111"/>
      <c r="O21" s="111" t="s">
        <v>133</v>
      </c>
      <c r="P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M22" s="111"/>
      <c r="N22" s="111"/>
      <c r="O22" s="111"/>
      <c r="P22" s="111"/>
    </row>
    <row r="23" customFormat="false" ht="25.5" hidden="false" customHeight="true" outlineLevel="0" collapsed="false">
      <c r="A23" s="115"/>
      <c r="B23" s="115" t="s">
        <v>112</v>
      </c>
      <c r="C23" s="116" t="s">
        <v>134</v>
      </c>
      <c r="D23" s="116"/>
      <c r="E23" s="116"/>
      <c r="F23" s="116"/>
      <c r="G23" s="116"/>
      <c r="H23" s="116"/>
      <c r="I23" s="117" t="n">
        <v>6400</v>
      </c>
      <c r="K23" s="107" t="s">
        <v>114</v>
      </c>
      <c r="L23" s="107" t="s">
        <v>4</v>
      </c>
      <c r="M23" s="107" t="s">
        <v>114</v>
      </c>
      <c r="N23" s="107" t="s">
        <v>4</v>
      </c>
      <c r="O23" s="107" t="s">
        <v>114</v>
      </c>
      <c r="P23" s="107" t="s">
        <v>4</v>
      </c>
    </row>
    <row r="24" customFormat="false" ht="14.25" hidden="false" customHeight="true" outlineLevel="0" collapsed="false">
      <c r="A24" s="115"/>
      <c r="B24" s="115" t="s">
        <v>112</v>
      </c>
      <c r="C24" s="118"/>
      <c r="D24" s="118"/>
      <c r="E24" s="118"/>
      <c r="F24" s="118"/>
      <c r="G24" s="118"/>
      <c r="H24" s="118"/>
      <c r="I24" s="117"/>
      <c r="K24" s="119" t="n">
        <v>44734</v>
      </c>
      <c r="L24" s="120" t="n">
        <v>400</v>
      </c>
      <c r="M24" s="119" t="n">
        <v>44734</v>
      </c>
      <c r="N24" s="120" t="n">
        <v>400</v>
      </c>
      <c r="O24" s="119" t="n">
        <v>44734</v>
      </c>
      <c r="P24" s="120" t="n">
        <v>0</v>
      </c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44764</v>
      </c>
      <c r="L25" s="120" t="n">
        <v>400</v>
      </c>
      <c r="M25" s="119" t="n">
        <v>44764</v>
      </c>
      <c r="N25" s="120" t="n">
        <v>400</v>
      </c>
      <c r="O25" s="119" t="n">
        <v>44764</v>
      </c>
      <c r="P25" s="120" t="n">
        <v>0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44795</v>
      </c>
      <c r="L26" s="120" t="n">
        <v>400</v>
      </c>
      <c r="M26" s="119" t="n">
        <v>44795</v>
      </c>
      <c r="N26" s="120" t="n">
        <v>400</v>
      </c>
      <c r="O26" s="119" t="n">
        <v>44795</v>
      </c>
      <c r="P26" s="120" t="n">
        <v>400</v>
      </c>
    </row>
    <row r="27" customFormat="false" ht="14.25" hidden="false" customHeight="true" outlineLevel="0" collapsed="false">
      <c r="A27" s="113" t="s">
        <v>94</v>
      </c>
      <c r="B27" s="114" t="s">
        <v>111</v>
      </c>
      <c r="C27" s="114" t="s">
        <v>115</v>
      </c>
      <c r="D27" s="114"/>
      <c r="E27" s="114"/>
      <c r="F27" s="114"/>
      <c r="G27" s="114"/>
      <c r="H27" s="114"/>
      <c r="I27" s="114"/>
      <c r="K27" s="119" t="n">
        <v>44826</v>
      </c>
      <c r="L27" s="120" t="n">
        <v>400</v>
      </c>
      <c r="M27" s="119" t="n">
        <v>44826</v>
      </c>
      <c r="N27" s="120" t="n">
        <v>400</v>
      </c>
      <c r="O27" s="119" t="n">
        <v>44826</v>
      </c>
      <c r="P27" s="120" t="n">
        <v>400</v>
      </c>
    </row>
    <row r="28" customFormat="false" ht="14.25" hidden="false" customHeight="true" outlineLevel="0" collapsed="false">
      <c r="A28" s="127"/>
      <c r="B28" s="128" t="s">
        <v>116</v>
      </c>
      <c r="C28" s="129"/>
      <c r="D28" s="129"/>
      <c r="E28" s="129"/>
      <c r="F28" s="129"/>
      <c r="G28" s="129"/>
      <c r="H28" s="129"/>
      <c r="I28" s="117"/>
      <c r="K28" s="119" t="n">
        <v>44856</v>
      </c>
      <c r="L28" s="120" t="n">
        <v>400</v>
      </c>
      <c r="M28" s="119" t="n">
        <v>44856</v>
      </c>
      <c r="N28" s="120" t="n">
        <v>400</v>
      </c>
      <c r="O28" s="119" t="n">
        <v>44856</v>
      </c>
      <c r="P28" s="120" t="n">
        <v>400</v>
      </c>
    </row>
    <row r="29" customFormat="false" ht="14.25" hidden="false" customHeight="true" outlineLevel="0" collapsed="false">
      <c r="A29" s="127"/>
      <c r="B29" s="128" t="s">
        <v>116</v>
      </c>
      <c r="C29" s="130"/>
      <c r="D29" s="130"/>
      <c r="E29" s="130"/>
      <c r="F29" s="130"/>
      <c r="G29" s="130"/>
      <c r="H29" s="130"/>
      <c r="I29" s="117"/>
      <c r="K29" s="119" t="n">
        <v>44887</v>
      </c>
      <c r="L29" s="120" t="n">
        <v>400</v>
      </c>
      <c r="M29" s="119" t="n">
        <v>44887</v>
      </c>
      <c r="N29" s="120" t="n">
        <v>400</v>
      </c>
      <c r="O29" s="119" t="n">
        <v>44887</v>
      </c>
      <c r="P29" s="120" t="n">
        <v>400</v>
      </c>
    </row>
    <row r="30" customFormat="false" ht="14.25" hidden="false" customHeight="true" outlineLevel="0" collapsed="false">
      <c r="A30" s="127"/>
      <c r="B30" s="128" t="s">
        <v>116</v>
      </c>
      <c r="C30" s="118"/>
      <c r="D30" s="118"/>
      <c r="E30" s="118"/>
      <c r="F30" s="118"/>
      <c r="G30" s="118"/>
      <c r="H30" s="118"/>
      <c r="I30" s="131"/>
      <c r="K30" s="119" t="n">
        <v>44917</v>
      </c>
      <c r="L30" s="120" t="n">
        <v>400</v>
      </c>
      <c r="M30" s="119" t="n">
        <v>44917</v>
      </c>
      <c r="N30" s="120" t="n">
        <v>400</v>
      </c>
      <c r="O30" s="119" t="n">
        <v>44917</v>
      </c>
      <c r="P30" s="120" t="n">
        <v>400</v>
      </c>
    </row>
    <row r="31" customFormat="false" ht="14.25" hidden="false" customHeight="true" outlineLevel="0" collapsed="false">
      <c r="A31" s="132"/>
      <c r="B31" s="128" t="s">
        <v>116</v>
      </c>
      <c r="C31" s="133"/>
      <c r="D31" s="133"/>
      <c r="E31" s="133"/>
      <c r="F31" s="133"/>
      <c r="G31" s="133"/>
      <c r="H31" s="134"/>
      <c r="I31" s="135"/>
      <c r="K31" s="119" t="n">
        <v>44948</v>
      </c>
      <c r="L31" s="120" t="n">
        <v>400</v>
      </c>
      <c r="M31" s="119" t="n">
        <v>44948</v>
      </c>
      <c r="N31" s="120" t="n">
        <v>400</v>
      </c>
      <c r="O31" s="119" t="n">
        <v>44948</v>
      </c>
      <c r="P31" s="120" t="n">
        <v>400</v>
      </c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SUM(I28:I30)</f>
        <v>0</v>
      </c>
      <c r="K32" s="126" t="s">
        <v>4</v>
      </c>
      <c r="L32" s="126" t="n">
        <f aca="false">SUM(L24:L31)</f>
        <v>3200</v>
      </c>
      <c r="M32" s="126" t="s">
        <v>4</v>
      </c>
      <c r="N32" s="126" t="n">
        <f aca="false">SUM(N24:N31)</f>
        <v>3200</v>
      </c>
      <c r="O32" s="126" t="s">
        <v>4</v>
      </c>
      <c r="P32" s="126" t="n">
        <f aca="false">SUM(P24:P31)</f>
        <v>2400</v>
      </c>
    </row>
    <row r="33" customFormat="false" ht="14.25" hidden="false" customHeight="true" outlineLevel="0" collapsed="false"/>
    <row r="34" customFormat="false" ht="14.25" hidden="false" customHeight="true" outlineLevel="0" collapsed="false">
      <c r="A34" s="113" t="s">
        <v>94</v>
      </c>
      <c r="B34" s="114" t="s">
        <v>111</v>
      </c>
      <c r="C34" s="118"/>
      <c r="D34" s="118"/>
      <c r="E34" s="118"/>
      <c r="F34" s="118"/>
      <c r="G34" s="118"/>
      <c r="H34" s="118"/>
      <c r="I34" s="118"/>
    </row>
    <row r="35" customFormat="false" ht="14.25" hidden="false" customHeight="true" outlineLevel="0" collapsed="false">
      <c r="A35" s="115"/>
      <c r="B35" s="115"/>
      <c r="C35" s="118"/>
      <c r="D35" s="118"/>
      <c r="E35" s="118"/>
      <c r="F35" s="118"/>
      <c r="G35" s="118"/>
      <c r="H35" s="118"/>
      <c r="I35" s="117"/>
    </row>
    <row r="36" customFormat="false" ht="14.25" hidden="false" customHeight="true" outlineLevel="0" collapsed="false">
      <c r="A36" s="115"/>
      <c r="B36" s="115"/>
      <c r="C36" s="118"/>
      <c r="D36" s="118"/>
      <c r="E36" s="118"/>
      <c r="F36" s="118"/>
      <c r="G36" s="118"/>
      <c r="H36" s="118"/>
      <c r="I36" s="117"/>
    </row>
    <row r="37" customFormat="false" ht="14.25" hidden="false" customHeight="true" outlineLevel="0" collapsed="false">
      <c r="A37" s="115"/>
      <c r="B37" s="121" t="s">
        <v>4</v>
      </c>
      <c r="C37" s="121"/>
      <c r="D37" s="121"/>
      <c r="E37" s="121"/>
      <c r="F37" s="121"/>
      <c r="G37" s="121"/>
      <c r="H37" s="121"/>
      <c r="I37" s="122"/>
      <c r="K37" s="139" t="s">
        <v>123</v>
      </c>
      <c r="L37" s="139"/>
      <c r="M37" s="139"/>
      <c r="N37" s="139"/>
      <c r="O37" s="139"/>
      <c r="P37" s="139"/>
      <c r="Q37" s="139"/>
      <c r="R37" s="139"/>
      <c r="S37" s="139"/>
    </row>
    <row r="38" customFormat="false" ht="14.25" hidden="false" customHeight="true" outlineLevel="0" collapsed="false">
      <c r="A38" s="123"/>
      <c r="B38" s="156"/>
      <c r="C38" s="156"/>
      <c r="D38" s="156"/>
      <c r="E38" s="156"/>
      <c r="F38" s="156"/>
      <c r="G38" s="156"/>
      <c r="H38" s="156"/>
      <c r="I38" s="156"/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8"/>
      <c r="D40" s="118"/>
      <c r="E40" s="118"/>
      <c r="F40" s="118"/>
      <c r="G40" s="118"/>
      <c r="H40" s="118"/>
      <c r="I40" s="118"/>
      <c r="K40" s="157"/>
      <c r="L40" s="158"/>
      <c r="M40" s="158"/>
      <c r="N40" s="159"/>
      <c r="O40" s="160"/>
      <c r="P40" s="104"/>
      <c r="Q40" s="104"/>
      <c r="R40" s="104"/>
      <c r="S40" s="161"/>
    </row>
    <row r="41" customFormat="false" ht="14.25" hidden="false" customHeight="true" outlineLevel="0" collapsed="false">
      <c r="A41" s="115"/>
      <c r="B41" s="115"/>
      <c r="C41" s="118"/>
      <c r="D41" s="118"/>
      <c r="E41" s="118"/>
      <c r="F41" s="118"/>
      <c r="G41" s="118"/>
      <c r="H41" s="118"/>
      <c r="I41" s="117"/>
      <c r="K41" s="149"/>
      <c r="L41" s="150"/>
      <c r="M41" s="150"/>
      <c r="N41" s="151"/>
      <c r="O41" s="152"/>
      <c r="P41" s="104"/>
      <c r="Q41" s="104"/>
      <c r="R41" s="104"/>
      <c r="S41" s="153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22"/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48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M21:N22"/>
    <mergeCell ref="O21:P22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C36:H36"/>
    <mergeCell ref="B37:H37"/>
    <mergeCell ref="K37:S37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P41:R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.63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19" min="19" style="0" width="10.26"/>
    <col collapsed="false" customWidth="true" hidden="false" outlineLevel="0" max="20" min="20" style="0" width="54.88"/>
    <col collapsed="false" customWidth="true" hidden="false" outlineLevel="0" max="26" min="21" style="0" width="8"/>
  </cols>
  <sheetData>
    <row r="1" customFormat="false" ht="14.25" hidden="false" customHeight="true" outlineLevel="0" collapsed="false">
      <c r="A1" s="88" t="s">
        <v>135</v>
      </c>
      <c r="S1" s="162" t="n">
        <v>44749</v>
      </c>
      <c r="T1" s="163"/>
      <c r="U1" s="163"/>
      <c r="V1" s="163"/>
    </row>
    <row r="2" customFormat="false" ht="24" hidden="false" customHeight="true" outlineLevel="0" collapsed="false">
      <c r="A2" s="8" t="s">
        <v>88</v>
      </c>
      <c r="B2" s="154" t="s">
        <v>136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S2" s="164" t="s">
        <v>137</v>
      </c>
      <c r="T2" s="165"/>
      <c r="U2" s="165"/>
      <c r="V2" s="165"/>
    </row>
    <row r="3" customFormat="false" ht="25.5" hidden="false" customHeight="true" outlineLevel="0" collapsed="false">
      <c r="A3" s="8" t="s">
        <v>90</v>
      </c>
      <c r="B3" s="96" t="s">
        <v>37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S3" s="165"/>
      <c r="T3" s="165"/>
      <c r="U3" s="165"/>
      <c r="V3" s="165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S4" s="150" t="s">
        <v>138</v>
      </c>
      <c r="T4" s="150" t="s">
        <v>139</v>
      </c>
      <c r="U4" s="150" t="s">
        <v>140</v>
      </c>
      <c r="V4" s="150" t="s">
        <v>141</v>
      </c>
    </row>
    <row r="5" customFormat="false" ht="14.25" hidden="false" customHeight="true" outlineLevel="0" collapsed="false">
      <c r="D5" s="80"/>
      <c r="E5" s="165"/>
      <c r="S5" s="150" t="n">
        <v>8</v>
      </c>
      <c r="T5" s="166" t="s">
        <v>142</v>
      </c>
      <c r="U5" s="150" t="s">
        <v>143</v>
      </c>
      <c r="V5" s="150" t="s">
        <v>144</v>
      </c>
    </row>
    <row r="6" customFormat="false" ht="14.25" hidden="false" customHeight="true" outlineLevel="0" collapsed="false">
      <c r="A6" s="80" t="s">
        <v>145</v>
      </c>
      <c r="C6" s="80" t="s">
        <v>146</v>
      </c>
      <c r="S6" s="150" t="n">
        <v>5</v>
      </c>
      <c r="T6" s="166" t="s">
        <v>147</v>
      </c>
      <c r="U6" s="150" t="s">
        <v>148</v>
      </c>
      <c r="V6" s="150" t="s">
        <v>149</v>
      </c>
    </row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S7" s="150" t="n">
        <v>5</v>
      </c>
      <c r="T7" s="166" t="s">
        <v>150</v>
      </c>
      <c r="U7" s="150" t="s">
        <v>151</v>
      </c>
      <c r="V7" s="150" t="s">
        <v>152</v>
      </c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  <c r="S8" s="150" t="n">
        <v>2</v>
      </c>
      <c r="T8" s="166" t="s">
        <v>153</v>
      </c>
      <c r="U8" s="150" t="s">
        <v>154</v>
      </c>
      <c r="V8" s="150" t="s">
        <v>155</v>
      </c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  <c r="S9" s="165"/>
      <c r="T9" s="165"/>
      <c r="U9" s="167" t="s">
        <v>4</v>
      </c>
      <c r="V9" s="167" t="s">
        <v>156</v>
      </c>
    </row>
    <row r="10" customFormat="false" ht="15" hidden="false" customHeight="true" outlineLevel="0" collapsed="false">
      <c r="A10" s="101"/>
      <c r="B10" s="38" t="n">
        <v>9600</v>
      </c>
      <c r="C10" s="22" t="n">
        <f aca="false">L32+N32+P32</f>
        <v>9600</v>
      </c>
      <c r="D10" s="38" t="n">
        <v>309.6</v>
      </c>
      <c r="E10" s="168" t="n">
        <f aca="false">I34</f>
        <v>1658.28</v>
      </c>
      <c r="F10" s="38" t="n">
        <v>1486.8</v>
      </c>
      <c r="G10" s="169" t="n">
        <v>1205.29</v>
      </c>
      <c r="H10" s="38" t="n">
        <f aca="false">803.6-667.6</f>
        <v>136</v>
      </c>
      <c r="I10" s="169" t="n">
        <f aca="false">I43</f>
        <v>148.8</v>
      </c>
      <c r="J10" s="102" t="n">
        <f aca="false">400-400</f>
        <v>0</v>
      </c>
      <c r="K10" s="25"/>
      <c r="L10" s="38" t="n">
        <v>400</v>
      </c>
      <c r="M10" s="169" t="n">
        <v>753</v>
      </c>
      <c r="N10" s="170"/>
      <c r="O10" s="25"/>
      <c r="P10" s="102"/>
      <c r="Q10" s="103"/>
      <c r="S10" s="165"/>
      <c r="T10" s="165"/>
      <c r="U10" s="165"/>
      <c r="V10" s="165"/>
    </row>
    <row r="11" customFormat="false" ht="15" hidden="false" customHeight="true" outlineLevel="0" collapsed="false">
      <c r="A11" s="101"/>
      <c r="B11" s="38" t="n">
        <f aca="false">2000-2000</f>
        <v>0</v>
      </c>
      <c r="C11" s="22"/>
      <c r="D11" s="38" t="n">
        <v>397.99</v>
      </c>
      <c r="E11" s="171"/>
      <c r="F11" s="38" t="n">
        <v>682.04</v>
      </c>
      <c r="G11" s="169" t="n">
        <v>87.94</v>
      </c>
      <c r="H11" s="38" t="n">
        <v>459.2</v>
      </c>
      <c r="I11" s="169" t="n">
        <f aca="false">I44</f>
        <v>446.4</v>
      </c>
      <c r="J11" s="102"/>
      <c r="K11" s="103"/>
      <c r="L11" s="38" t="n">
        <f aca="false">1003-50-950</f>
        <v>3</v>
      </c>
      <c r="M11" s="169" t="n">
        <v>500</v>
      </c>
      <c r="N11" s="170"/>
      <c r="O11" s="103"/>
      <c r="P11" s="102"/>
      <c r="Q11" s="103"/>
      <c r="S11" s="164" t="s">
        <v>157</v>
      </c>
      <c r="T11" s="165"/>
      <c r="U11" s="165"/>
      <c r="V11" s="165"/>
    </row>
    <row r="12" customFormat="false" ht="14.25" hidden="false" customHeight="true" outlineLevel="0" collapsed="false">
      <c r="A12" s="104"/>
      <c r="B12" s="38" t="n">
        <f aca="false">2000-859.01-550</f>
        <v>590.99</v>
      </c>
      <c r="C12" s="22" t="n">
        <v>500</v>
      </c>
      <c r="D12" s="38" t="n">
        <v>20.82</v>
      </c>
      <c r="E12" s="103"/>
      <c r="F12" s="102" t="n">
        <f aca="false">50</f>
        <v>50</v>
      </c>
      <c r="G12" s="169" t="n">
        <f aca="false">885.09+1226.11</f>
        <v>2111.2</v>
      </c>
      <c r="H12" s="102"/>
      <c r="I12" s="103"/>
      <c r="J12" s="102"/>
      <c r="K12" s="103"/>
      <c r="L12" s="38" t="n">
        <v>400</v>
      </c>
      <c r="M12" s="172" t="n">
        <v>100</v>
      </c>
      <c r="N12" s="173" t="s">
        <v>158</v>
      </c>
      <c r="O12" s="103"/>
      <c r="P12" s="102"/>
      <c r="Q12" s="103"/>
      <c r="S12" s="165"/>
      <c r="T12" s="165"/>
      <c r="U12" s="165"/>
      <c r="V12" s="165"/>
    </row>
    <row r="13" customFormat="false" ht="14.25" hidden="false" customHeight="true" outlineLevel="0" collapsed="false">
      <c r="A13" s="104"/>
      <c r="B13" s="38" t="n">
        <f aca="false">307-397.99</f>
        <v>-90.99</v>
      </c>
      <c r="C13" s="22"/>
      <c r="D13" s="38" t="n">
        <v>950</v>
      </c>
      <c r="E13" s="103"/>
      <c r="F13" s="38" t="n">
        <v>667.6</v>
      </c>
      <c r="G13" s="174"/>
      <c r="H13" s="102"/>
      <c r="J13" s="102"/>
      <c r="K13" s="103"/>
      <c r="L13" s="38" t="n">
        <v>550</v>
      </c>
      <c r="M13" s="103"/>
      <c r="N13" s="102"/>
      <c r="O13" s="103"/>
      <c r="P13" s="102"/>
      <c r="Q13" s="103"/>
      <c r="S13" s="150" t="s">
        <v>138</v>
      </c>
      <c r="T13" s="150" t="s">
        <v>139</v>
      </c>
      <c r="U13" s="150" t="s">
        <v>140</v>
      </c>
      <c r="V13" s="150" t="s">
        <v>141</v>
      </c>
    </row>
    <row r="14" customFormat="false" ht="14.25" hidden="false" customHeight="true" outlineLevel="0" collapsed="false">
      <c r="A14" s="104"/>
      <c r="B14" s="102"/>
      <c r="C14" s="103"/>
      <c r="D14" s="38"/>
      <c r="E14" s="103"/>
      <c r="F14" s="38" t="n">
        <f aca="false">859.01-20.82</f>
        <v>838.19</v>
      </c>
      <c r="G14" s="103"/>
      <c r="H14" s="102"/>
      <c r="I14" s="103"/>
      <c r="J14" s="102"/>
      <c r="K14" s="103"/>
      <c r="L14" s="102"/>
      <c r="M14" s="175"/>
      <c r="N14" s="176"/>
      <c r="O14" s="103"/>
      <c r="P14" s="102"/>
      <c r="Q14" s="103"/>
      <c r="S14" s="150" t="n">
        <v>2</v>
      </c>
      <c r="T14" s="166" t="s">
        <v>159</v>
      </c>
      <c r="U14" s="177" t="s">
        <v>160</v>
      </c>
      <c r="V14" s="177" t="s">
        <v>161</v>
      </c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  <c r="S15" s="165"/>
      <c r="T15" s="165"/>
      <c r="U15" s="167" t="s">
        <v>4</v>
      </c>
      <c r="V15" s="178" t="s">
        <v>161</v>
      </c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  <c r="S16" s="165"/>
      <c r="T16" s="165"/>
      <c r="U16" s="165"/>
      <c r="V16" s="165"/>
    </row>
    <row r="17" customFormat="false" ht="14.25" hidden="false" customHeight="true" outlineLevel="0" collapsed="false">
      <c r="A17" s="8" t="s">
        <v>69</v>
      </c>
      <c r="B17" s="8"/>
      <c r="C17" s="105" t="n">
        <f aca="false">B10+B12+B13-C10-C12</f>
        <v>0</v>
      </c>
      <c r="D17" s="105"/>
      <c r="E17" s="105" t="n">
        <f aca="false">D10+D11+D12+D13-E10</f>
        <v>20.13</v>
      </c>
      <c r="F17" s="8"/>
      <c r="G17" s="105" t="n">
        <f aca="false">F10+F11+F12+F13+F14-G10-G11-G12</f>
        <v>320.2</v>
      </c>
      <c r="H17" s="8"/>
      <c r="I17" s="105" t="n">
        <f aca="false">H10+H11-I10-I11</f>
        <v>0</v>
      </c>
      <c r="J17" s="8"/>
      <c r="K17" s="8"/>
      <c r="L17" s="8"/>
      <c r="M17" s="105" t="n">
        <f aca="false">L10+L11+L12+L13-M10-M11</f>
        <v>100</v>
      </c>
      <c r="N17" s="8"/>
      <c r="O17" s="8"/>
      <c r="P17" s="8"/>
      <c r="Q17" s="8"/>
      <c r="S17" s="164" t="s">
        <v>162</v>
      </c>
      <c r="T17" s="165"/>
      <c r="U17" s="165"/>
      <c r="V17" s="165"/>
    </row>
    <row r="18" customFormat="false" ht="14.25" hidden="false" customHeight="true" outlineLevel="0" collapsed="false">
      <c r="A18" s="179"/>
      <c r="B18" s="180"/>
      <c r="C18" s="181" t="s">
        <v>163</v>
      </c>
      <c r="D18" s="80"/>
      <c r="E18" s="80" t="s">
        <v>164</v>
      </c>
      <c r="G18" s="80" t="s">
        <v>165</v>
      </c>
      <c r="H18" s="80"/>
      <c r="I18" s="182"/>
      <c r="J18" s="80"/>
      <c r="M18" s="183"/>
      <c r="N18" s="80"/>
      <c r="S18" s="165"/>
      <c r="T18" s="165"/>
      <c r="U18" s="165"/>
      <c r="V18" s="165"/>
    </row>
    <row r="19" customFormat="false" ht="14.25" hidden="false" customHeight="true" outlineLevel="0" collapsed="false">
      <c r="A19" s="80"/>
      <c r="E19" s="184"/>
      <c r="F19" s="55"/>
      <c r="G19" s="185"/>
      <c r="H19" s="55"/>
      <c r="I19" s="55"/>
      <c r="S19" s="150" t="s">
        <v>138</v>
      </c>
      <c r="T19" s="150" t="s">
        <v>139</v>
      </c>
      <c r="U19" s="150" t="s">
        <v>140</v>
      </c>
      <c r="V19" s="150" t="s">
        <v>141</v>
      </c>
    </row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  <c r="S20" s="150" t="n">
        <v>1</v>
      </c>
      <c r="T20" s="166" t="s">
        <v>166</v>
      </c>
      <c r="U20" s="177" t="s">
        <v>167</v>
      </c>
      <c r="V20" s="177" t="s">
        <v>167</v>
      </c>
    </row>
    <row r="21" customFormat="false" ht="15" hidden="false" customHeight="true" outlineLevel="0" collapsed="false">
      <c r="A21" s="108"/>
      <c r="B21" s="109"/>
      <c r="C21" s="110"/>
      <c r="K21" s="112" t="s">
        <v>168</v>
      </c>
      <c r="L21" s="112"/>
      <c r="M21" s="111" t="s">
        <v>169</v>
      </c>
      <c r="N21" s="111"/>
      <c r="O21" s="111" t="s">
        <v>170</v>
      </c>
      <c r="P21" s="111"/>
      <c r="Q21" s="111" t="s">
        <v>171</v>
      </c>
      <c r="R21" s="111"/>
      <c r="S21" s="165"/>
      <c r="T21" s="165"/>
      <c r="U21" s="167" t="s">
        <v>4</v>
      </c>
      <c r="V21" s="178" t="s">
        <v>167</v>
      </c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2"/>
      <c r="L22" s="112"/>
      <c r="M22" s="111"/>
      <c r="N22" s="111"/>
      <c r="O22" s="111"/>
      <c r="P22" s="111"/>
      <c r="Q22" s="111"/>
      <c r="R22" s="111"/>
      <c r="S22" s="165"/>
      <c r="T22" s="165"/>
      <c r="U22" s="165"/>
      <c r="V22" s="165"/>
    </row>
    <row r="23" customFormat="false" ht="25.5" hidden="false" customHeight="true" outlineLevel="0" collapsed="false">
      <c r="A23" s="115"/>
      <c r="B23" s="115" t="s">
        <v>112</v>
      </c>
      <c r="C23" s="186" t="s">
        <v>172</v>
      </c>
      <c r="D23" s="186"/>
      <c r="E23" s="186"/>
      <c r="F23" s="186"/>
      <c r="G23" s="186"/>
      <c r="H23" s="186"/>
      <c r="I23" s="131" t="n">
        <v>9600</v>
      </c>
      <c r="K23" s="107" t="s">
        <v>114</v>
      </c>
      <c r="L23" s="107" t="s">
        <v>4</v>
      </c>
      <c r="M23" s="107" t="s">
        <v>114</v>
      </c>
      <c r="N23" s="107" t="s">
        <v>4</v>
      </c>
      <c r="O23" s="107" t="s">
        <v>114</v>
      </c>
      <c r="P23" s="107" t="s">
        <v>4</v>
      </c>
      <c r="Q23" s="107" t="s">
        <v>114</v>
      </c>
      <c r="R23" s="107" t="s">
        <v>4</v>
      </c>
      <c r="S23" s="164" t="s">
        <v>173</v>
      </c>
      <c r="T23" s="165"/>
      <c r="U23" s="165"/>
      <c r="V23" s="165"/>
    </row>
    <row r="24" customFormat="false" ht="14.25" hidden="false" customHeight="true" outlineLevel="0" collapsed="false">
      <c r="A24" s="115"/>
      <c r="B24" s="115" t="s">
        <v>112</v>
      </c>
      <c r="C24" s="186" t="s">
        <v>174</v>
      </c>
      <c r="D24" s="186"/>
      <c r="E24" s="186"/>
      <c r="F24" s="186"/>
      <c r="G24" s="186"/>
      <c r="H24" s="186"/>
      <c r="I24" s="131" t="n">
        <v>500</v>
      </c>
      <c r="K24" s="119" t="n">
        <v>44734</v>
      </c>
      <c r="L24" s="120" t="n">
        <v>400</v>
      </c>
      <c r="M24" s="119" t="n">
        <v>44734</v>
      </c>
      <c r="N24" s="120" t="n">
        <v>400</v>
      </c>
      <c r="O24" s="119" t="n">
        <v>44734</v>
      </c>
      <c r="P24" s="120" t="n">
        <v>400</v>
      </c>
      <c r="Q24" s="119" t="n">
        <v>44856</v>
      </c>
      <c r="R24" s="120" t="n">
        <v>500</v>
      </c>
      <c r="S24" s="165"/>
      <c r="T24" s="165"/>
      <c r="U24" s="165"/>
      <c r="V24" s="165"/>
    </row>
    <row r="25" customFormat="false" ht="14.25" hidden="false" customHeight="true" outlineLevel="0" collapsed="false">
      <c r="A25" s="115"/>
      <c r="B25" s="115"/>
      <c r="C25" s="116"/>
      <c r="D25" s="116"/>
      <c r="E25" s="116"/>
      <c r="F25" s="116"/>
      <c r="G25" s="116"/>
      <c r="H25" s="116"/>
      <c r="I25" s="117"/>
      <c r="K25" s="119" t="n">
        <v>44764</v>
      </c>
      <c r="L25" s="120" t="n">
        <v>400</v>
      </c>
      <c r="M25" s="119" t="n">
        <v>44764</v>
      </c>
      <c r="N25" s="120" t="n">
        <v>400</v>
      </c>
      <c r="O25" s="119" t="n">
        <v>44764</v>
      </c>
      <c r="P25" s="120" t="n">
        <v>400</v>
      </c>
      <c r="Q25" s="119"/>
      <c r="R25" s="120"/>
      <c r="S25" s="165"/>
      <c r="T25" s="165"/>
      <c r="U25" s="165"/>
      <c r="V25" s="165"/>
    </row>
    <row r="26" customFormat="false" ht="14.25" hidden="false" customHeight="true" outlineLevel="0" collapsed="false">
      <c r="A26" s="115"/>
      <c r="B26" s="121" t="s">
        <v>4</v>
      </c>
      <c r="C26" s="121"/>
      <c r="D26" s="121"/>
      <c r="E26" s="121"/>
      <c r="F26" s="121"/>
      <c r="G26" s="121"/>
      <c r="H26" s="121"/>
      <c r="I26" s="122"/>
      <c r="K26" s="119" t="n">
        <v>44795</v>
      </c>
      <c r="L26" s="120" t="n">
        <v>400</v>
      </c>
      <c r="M26" s="119" t="n">
        <v>44795</v>
      </c>
      <c r="N26" s="120" t="n">
        <v>400</v>
      </c>
      <c r="O26" s="119" t="n">
        <v>44795</v>
      </c>
      <c r="P26" s="120" t="n">
        <v>400</v>
      </c>
      <c r="Q26" s="119"/>
      <c r="R26" s="120"/>
      <c r="S26" s="150" t="s">
        <v>138</v>
      </c>
      <c r="T26" s="150" t="s">
        <v>139</v>
      </c>
      <c r="U26" s="150" t="s">
        <v>140</v>
      </c>
      <c r="V26" s="150" t="s">
        <v>141</v>
      </c>
    </row>
    <row r="27" customFormat="false" ht="14.25" hidden="false" customHeight="true" outlineLevel="0" collapsed="false">
      <c r="A27" s="123"/>
      <c r="B27" s="123"/>
      <c r="C27" s="124"/>
      <c r="D27" s="124"/>
      <c r="E27" s="124"/>
      <c r="F27" s="124"/>
      <c r="G27" s="124"/>
      <c r="H27" s="124"/>
      <c r="I27" s="125"/>
      <c r="K27" s="119" t="n">
        <v>44826</v>
      </c>
      <c r="L27" s="120" t="n">
        <v>400</v>
      </c>
      <c r="M27" s="119" t="n">
        <v>44826</v>
      </c>
      <c r="N27" s="120" t="n">
        <v>400</v>
      </c>
      <c r="O27" s="119" t="n">
        <v>44826</v>
      </c>
      <c r="P27" s="120" t="n">
        <v>400</v>
      </c>
      <c r="Q27" s="119"/>
      <c r="R27" s="120"/>
      <c r="S27" s="150" t="n">
        <v>1</v>
      </c>
      <c r="T27" s="187" t="s">
        <v>175</v>
      </c>
      <c r="U27" s="150" t="s">
        <v>176</v>
      </c>
      <c r="V27" s="150" t="s">
        <v>176</v>
      </c>
    </row>
    <row r="28" customFormat="false" ht="14.25" hidden="false" customHeight="true" outlineLevel="0" collapsed="false">
      <c r="A28" s="113" t="s">
        <v>94</v>
      </c>
      <c r="B28" s="114" t="s">
        <v>111</v>
      </c>
      <c r="C28" s="114" t="s">
        <v>115</v>
      </c>
      <c r="D28" s="114"/>
      <c r="E28" s="114"/>
      <c r="F28" s="114"/>
      <c r="G28" s="114"/>
      <c r="H28" s="114"/>
      <c r="I28" s="114"/>
      <c r="K28" s="119" t="n">
        <v>44856</v>
      </c>
      <c r="L28" s="120" t="n">
        <v>400</v>
      </c>
      <c r="M28" s="119" t="n">
        <v>44856</v>
      </c>
      <c r="N28" s="120" t="n">
        <v>400</v>
      </c>
      <c r="O28" s="119" t="n">
        <v>44856</v>
      </c>
      <c r="P28" s="120" t="n">
        <v>400</v>
      </c>
      <c r="Q28" s="119"/>
      <c r="R28" s="120"/>
      <c r="S28" s="150" t="n">
        <v>4</v>
      </c>
      <c r="T28" s="188" t="s">
        <v>177</v>
      </c>
      <c r="U28" s="150" t="s">
        <v>178</v>
      </c>
      <c r="V28" s="150" t="s">
        <v>179</v>
      </c>
    </row>
    <row r="29" customFormat="false" ht="14.25" hidden="false" customHeight="true" outlineLevel="0" collapsed="false">
      <c r="A29" s="138"/>
      <c r="B29" s="128" t="s">
        <v>116</v>
      </c>
      <c r="C29" s="186" t="s">
        <v>180</v>
      </c>
      <c r="D29" s="186"/>
      <c r="E29" s="186"/>
      <c r="F29" s="186"/>
      <c r="G29" s="186"/>
      <c r="H29" s="186"/>
      <c r="I29" s="131" t="n">
        <v>319.33</v>
      </c>
      <c r="K29" s="119" t="n">
        <v>44887</v>
      </c>
      <c r="L29" s="120" t="n">
        <v>400</v>
      </c>
      <c r="M29" s="119" t="n">
        <v>44887</v>
      </c>
      <c r="N29" s="120" t="n">
        <v>400</v>
      </c>
      <c r="O29" s="119" t="n">
        <v>44887</v>
      </c>
      <c r="P29" s="120" t="n">
        <v>400</v>
      </c>
      <c r="Q29" s="119"/>
      <c r="R29" s="120"/>
      <c r="S29" s="165"/>
      <c r="T29" s="165"/>
      <c r="U29" s="167" t="s">
        <v>4</v>
      </c>
      <c r="V29" s="178" t="s">
        <v>181</v>
      </c>
    </row>
    <row r="30" customFormat="false" ht="14.25" hidden="false" customHeight="true" outlineLevel="0" collapsed="false">
      <c r="A30" s="138"/>
      <c r="B30" s="128" t="s">
        <v>116</v>
      </c>
      <c r="C30" s="186" t="s">
        <v>182</v>
      </c>
      <c r="D30" s="186"/>
      <c r="E30" s="186"/>
      <c r="F30" s="186"/>
      <c r="G30" s="186"/>
      <c r="H30" s="186"/>
      <c r="I30" s="131" t="n">
        <v>468.51</v>
      </c>
      <c r="K30" s="119" t="n">
        <v>44917</v>
      </c>
      <c r="L30" s="120" t="n">
        <v>400</v>
      </c>
      <c r="M30" s="119" t="n">
        <v>44917</v>
      </c>
      <c r="N30" s="120" t="n">
        <v>400</v>
      </c>
      <c r="O30" s="119" t="n">
        <v>44917</v>
      </c>
      <c r="P30" s="120" t="n">
        <v>400</v>
      </c>
      <c r="Q30" s="119"/>
      <c r="R30" s="120"/>
      <c r="S30" s="165"/>
      <c r="T30" s="165"/>
      <c r="U30" s="165"/>
      <c r="V30" s="165"/>
    </row>
    <row r="31" customFormat="false" ht="14.25" hidden="false" customHeight="true" outlineLevel="0" collapsed="false">
      <c r="A31" s="138"/>
      <c r="B31" s="128" t="s">
        <v>116</v>
      </c>
      <c r="C31" s="186" t="s">
        <v>183</v>
      </c>
      <c r="D31" s="186"/>
      <c r="E31" s="186"/>
      <c r="F31" s="186"/>
      <c r="G31" s="186"/>
      <c r="H31" s="186"/>
      <c r="I31" s="131" t="n">
        <v>870.44</v>
      </c>
      <c r="K31" s="119" t="n">
        <v>44948</v>
      </c>
      <c r="L31" s="120" t="n">
        <v>400</v>
      </c>
      <c r="M31" s="119" t="n">
        <v>44948</v>
      </c>
      <c r="N31" s="120" t="n">
        <v>400</v>
      </c>
      <c r="O31" s="119" t="n">
        <v>44948</v>
      </c>
      <c r="P31" s="120" t="n">
        <v>400</v>
      </c>
      <c r="Q31" s="119"/>
      <c r="R31" s="120"/>
      <c r="S31" s="165"/>
      <c r="T31" s="165" t="s">
        <v>184</v>
      </c>
      <c r="U31" s="189" t="s">
        <v>185</v>
      </c>
      <c r="V31" s="189"/>
    </row>
    <row r="32" customFormat="false" ht="14.25" hidden="false" customHeight="true" outlineLevel="0" collapsed="false">
      <c r="A32" s="138"/>
      <c r="B32" s="128" t="s">
        <v>116</v>
      </c>
      <c r="C32" s="190"/>
      <c r="D32" s="190"/>
      <c r="E32" s="190"/>
      <c r="F32" s="190"/>
      <c r="G32" s="190"/>
      <c r="H32" s="190"/>
      <c r="I32" s="117"/>
      <c r="K32" s="126" t="s">
        <v>4</v>
      </c>
      <c r="L32" s="126" t="n">
        <f aca="false">SUM(L24:L31)</f>
        <v>3200</v>
      </c>
      <c r="M32" s="126" t="s">
        <v>4</v>
      </c>
      <c r="N32" s="126" t="n">
        <f aca="false">SUM(N24:N31)</f>
        <v>3200</v>
      </c>
      <c r="O32" s="126" t="s">
        <v>4</v>
      </c>
      <c r="P32" s="126" t="n">
        <f aca="false">SUM(P24:P31)</f>
        <v>3200</v>
      </c>
      <c r="Q32" s="126" t="s">
        <v>4</v>
      </c>
      <c r="R32" s="126" t="n">
        <f aca="false">SUM(R24:R31)</f>
        <v>500</v>
      </c>
      <c r="S32" s="165"/>
      <c r="T32" s="165" t="s">
        <v>186</v>
      </c>
      <c r="U32" s="189" t="s">
        <v>187</v>
      </c>
      <c r="V32" s="189"/>
    </row>
    <row r="33" customFormat="false" ht="14.25" hidden="false" customHeight="true" outlineLevel="0" collapsed="false">
      <c r="A33" s="138"/>
      <c r="B33" s="128"/>
      <c r="C33" s="190"/>
      <c r="D33" s="190"/>
      <c r="E33" s="190"/>
      <c r="F33" s="190"/>
      <c r="G33" s="190"/>
      <c r="H33" s="190"/>
      <c r="I33" s="117"/>
      <c r="S33" s="165"/>
      <c r="T33" s="165" t="s">
        <v>188</v>
      </c>
      <c r="U33" s="191" t="s">
        <v>189</v>
      </c>
      <c r="V33" s="191"/>
    </row>
    <row r="34" customFormat="false" ht="14.25" hidden="false" customHeight="true" outlineLevel="0" collapsed="false">
      <c r="A34" s="138"/>
      <c r="B34" s="137" t="s">
        <v>4</v>
      </c>
      <c r="C34" s="137"/>
      <c r="D34" s="137"/>
      <c r="E34" s="137"/>
      <c r="F34" s="137"/>
      <c r="G34" s="137"/>
      <c r="H34" s="137"/>
      <c r="I34" s="126" t="n">
        <f aca="false">SUM(I29:I33)</f>
        <v>1658.28</v>
      </c>
    </row>
    <row r="35" customFormat="false" ht="14.25" hidden="false" customHeight="true" outlineLevel="0" collapsed="false"/>
    <row r="36" customFormat="false" ht="14.25" hidden="false" customHeight="true" outlineLevel="0" collapsed="false">
      <c r="A36" s="113" t="s">
        <v>94</v>
      </c>
      <c r="B36" s="114" t="s">
        <v>111</v>
      </c>
      <c r="C36" s="114" t="s">
        <v>190</v>
      </c>
      <c r="D36" s="114"/>
      <c r="E36" s="114"/>
      <c r="F36" s="114"/>
      <c r="G36" s="114"/>
      <c r="H36" s="114"/>
      <c r="I36" s="114"/>
      <c r="K36" s="139" t="s">
        <v>123</v>
      </c>
      <c r="L36" s="139"/>
      <c r="M36" s="139"/>
      <c r="N36" s="139"/>
      <c r="O36" s="139"/>
      <c r="P36" s="139"/>
      <c r="Q36" s="139"/>
      <c r="R36" s="139"/>
      <c r="S36" s="139"/>
    </row>
    <row r="37" customFormat="false" ht="14.25" hidden="false" customHeight="true" outlineLevel="0" collapsed="false">
      <c r="A37" s="138"/>
      <c r="B37" s="128" t="s">
        <v>121</v>
      </c>
      <c r="C37" s="186" t="s">
        <v>191</v>
      </c>
      <c r="D37" s="186"/>
      <c r="E37" s="186"/>
      <c r="F37" s="186"/>
      <c r="G37" s="186"/>
      <c r="H37" s="186"/>
      <c r="I37" s="131" t="n">
        <v>753</v>
      </c>
      <c r="K37" s="145" t="s">
        <v>124</v>
      </c>
      <c r="L37" s="146" t="s">
        <v>125</v>
      </c>
      <c r="M37" s="147" t="s">
        <v>126</v>
      </c>
      <c r="N37" s="146" t="s">
        <v>94</v>
      </c>
      <c r="O37" s="145" t="s">
        <v>127</v>
      </c>
      <c r="P37" s="145" t="s">
        <v>128</v>
      </c>
      <c r="Q37" s="145"/>
      <c r="R37" s="145"/>
      <c r="S37" s="148" t="s">
        <v>192</v>
      </c>
    </row>
    <row r="38" customFormat="false" ht="14.25" hidden="false" customHeight="true" outlineLevel="0" collapsed="false">
      <c r="A38" s="115"/>
      <c r="B38" s="128" t="s">
        <v>121</v>
      </c>
      <c r="C38" s="129" t="s">
        <v>193</v>
      </c>
      <c r="D38" s="129"/>
      <c r="E38" s="129"/>
      <c r="F38" s="129"/>
      <c r="G38" s="129"/>
      <c r="H38" s="129"/>
      <c r="I38" s="192" t="n">
        <v>600</v>
      </c>
      <c r="K38" s="145"/>
      <c r="L38" s="145"/>
      <c r="M38" s="145"/>
      <c r="N38" s="145"/>
      <c r="O38" s="145"/>
      <c r="P38" s="145"/>
      <c r="Q38" s="145"/>
      <c r="R38" s="145"/>
      <c r="S38" s="148"/>
    </row>
    <row r="39" customFormat="false" ht="14.25" hidden="false" customHeight="true" outlineLevel="0" collapsed="false">
      <c r="A39" s="115"/>
      <c r="B39" s="115"/>
      <c r="C39" s="129"/>
      <c r="D39" s="129"/>
      <c r="E39" s="129"/>
      <c r="F39" s="129"/>
      <c r="G39" s="129"/>
      <c r="H39" s="129"/>
      <c r="I39" s="117"/>
      <c r="K39" s="157"/>
      <c r="L39" s="158" t="s">
        <v>194</v>
      </c>
      <c r="M39" s="158"/>
      <c r="N39" s="159" t="n">
        <v>44789</v>
      </c>
      <c r="O39" s="160" t="n">
        <v>3.5</v>
      </c>
      <c r="P39" s="193" t="s">
        <v>195</v>
      </c>
      <c r="Q39" s="193"/>
      <c r="R39" s="193"/>
      <c r="S39" s="120" t="n">
        <v>1205.29</v>
      </c>
    </row>
    <row r="40" customFormat="false" ht="14.25" hidden="false" customHeight="true" outlineLevel="0" collapsed="false">
      <c r="A40" s="115"/>
      <c r="B40" s="137" t="s">
        <v>4</v>
      </c>
      <c r="C40" s="137"/>
      <c r="D40" s="137"/>
      <c r="E40" s="137"/>
      <c r="F40" s="137"/>
      <c r="G40" s="137"/>
      <c r="H40" s="137"/>
      <c r="I40" s="194" t="n">
        <f aca="false">SUM(I37:I39)</f>
        <v>1353</v>
      </c>
      <c r="K40" s="195"/>
      <c r="L40" s="158" t="s">
        <v>194</v>
      </c>
      <c r="M40" s="158"/>
      <c r="N40" s="159" t="n">
        <v>44838</v>
      </c>
      <c r="O40" s="160" t="n">
        <v>4.5</v>
      </c>
      <c r="P40" s="193" t="s">
        <v>196</v>
      </c>
      <c r="Q40" s="193"/>
      <c r="R40" s="193"/>
      <c r="S40" s="120" t="n">
        <v>1226.11</v>
      </c>
    </row>
    <row r="41" customFormat="false" ht="14.25" hidden="false" customHeight="true" outlineLevel="0" collapsed="false">
      <c r="K41" s="149"/>
      <c r="L41" s="150" t="s">
        <v>194</v>
      </c>
      <c r="M41" s="150"/>
      <c r="N41" s="151" t="n">
        <v>44838</v>
      </c>
      <c r="O41" s="152" t="n">
        <v>2.5</v>
      </c>
      <c r="P41" s="193" t="s">
        <v>197</v>
      </c>
      <c r="Q41" s="193"/>
      <c r="R41" s="193"/>
      <c r="S41" s="120" t="n">
        <v>885.09</v>
      </c>
    </row>
    <row r="42" customFormat="false" ht="14.25" hidden="false" customHeight="true" outlineLevel="0" collapsed="false">
      <c r="A42" s="113" t="s">
        <v>94</v>
      </c>
      <c r="B42" s="114" t="s">
        <v>111</v>
      </c>
      <c r="C42" s="114" t="s">
        <v>198</v>
      </c>
      <c r="D42" s="114"/>
      <c r="E42" s="114"/>
      <c r="F42" s="114"/>
      <c r="G42" s="114"/>
      <c r="H42" s="114"/>
      <c r="I42" s="114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38"/>
      <c r="B43" s="128" t="s">
        <v>199</v>
      </c>
      <c r="C43" s="186" t="s">
        <v>200</v>
      </c>
      <c r="D43" s="186"/>
      <c r="E43" s="186"/>
      <c r="F43" s="186"/>
      <c r="G43" s="186"/>
      <c r="H43" s="186"/>
      <c r="I43" s="131" t="n">
        <v>148.8</v>
      </c>
    </row>
    <row r="44" customFormat="false" ht="14.25" hidden="false" customHeight="true" outlineLevel="0" collapsed="false">
      <c r="A44" s="115"/>
      <c r="B44" s="128" t="s">
        <v>199</v>
      </c>
      <c r="C44" s="129" t="s">
        <v>201</v>
      </c>
      <c r="D44" s="129"/>
      <c r="E44" s="129"/>
      <c r="F44" s="129"/>
      <c r="G44" s="129"/>
      <c r="H44" s="129"/>
      <c r="I44" s="131" t="n">
        <v>446.4</v>
      </c>
    </row>
    <row r="45" customFormat="false" ht="14.25" hidden="false" customHeight="true" outlineLevel="0" collapsed="false">
      <c r="A45" s="115"/>
      <c r="B45" s="128" t="s">
        <v>199</v>
      </c>
      <c r="C45" s="118"/>
      <c r="D45" s="118"/>
      <c r="E45" s="118"/>
      <c r="F45" s="118"/>
      <c r="G45" s="118"/>
      <c r="H45" s="118"/>
      <c r="I45" s="117"/>
    </row>
    <row r="46" customFormat="false" ht="14.25" hidden="false" customHeight="true" outlineLevel="0" collapsed="false">
      <c r="A46" s="115"/>
      <c r="B46" s="137" t="s">
        <v>4</v>
      </c>
      <c r="C46" s="137"/>
      <c r="D46" s="137"/>
      <c r="E46" s="137"/>
      <c r="F46" s="137"/>
      <c r="G46" s="137"/>
      <c r="H46" s="137"/>
      <c r="I46" s="194" t="n">
        <f aca="false">SUM(I43:I45)</f>
        <v>595.2</v>
      </c>
    </row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  <row r="1001" customFormat="false" ht="14.25" hidden="false" customHeight="true" outlineLevel="0" collapsed="false"/>
    <row r="1002" customFormat="false" ht="14.25" hidden="false" customHeight="true" outlineLevel="0" collapsed="false"/>
  </sheetData>
  <mergeCells count="56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M21:N22"/>
    <mergeCell ref="O21:P22"/>
    <mergeCell ref="Q21:R22"/>
    <mergeCell ref="C22:I22"/>
    <mergeCell ref="C23:H23"/>
    <mergeCell ref="C24:H24"/>
    <mergeCell ref="C25:H25"/>
    <mergeCell ref="B26:H26"/>
    <mergeCell ref="C28:I28"/>
    <mergeCell ref="C29:H29"/>
    <mergeCell ref="C30:H30"/>
    <mergeCell ref="C31:H31"/>
    <mergeCell ref="U31:V31"/>
    <mergeCell ref="A32:A33"/>
    <mergeCell ref="B32:B33"/>
    <mergeCell ref="C32:H33"/>
    <mergeCell ref="I32:I33"/>
    <mergeCell ref="U32:V32"/>
    <mergeCell ref="U33:V33"/>
    <mergeCell ref="B34:H34"/>
    <mergeCell ref="C36:I36"/>
    <mergeCell ref="K36:S36"/>
    <mergeCell ref="C37:H37"/>
    <mergeCell ref="K37:K38"/>
    <mergeCell ref="L37:L38"/>
    <mergeCell ref="M37:M38"/>
    <mergeCell ref="N37:N38"/>
    <mergeCell ref="O37:O38"/>
    <mergeCell ref="P37:R38"/>
    <mergeCell ref="S37:S38"/>
    <mergeCell ref="C38:H38"/>
    <mergeCell ref="C39:H39"/>
    <mergeCell ref="P39:R39"/>
    <mergeCell ref="B40:H40"/>
    <mergeCell ref="P40:R40"/>
    <mergeCell ref="P41:R41"/>
    <mergeCell ref="C42:I42"/>
    <mergeCell ref="C43:H43"/>
    <mergeCell ref="C44:H44"/>
    <mergeCell ref="C45:H45"/>
    <mergeCell ref="B46:H4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6" activeCellId="0" sqref="K36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8" min="8" style="0" width="25"/>
    <col collapsed="false" customWidth="true" hidden="false" outlineLevel="0" max="19" min="9" style="0" width="10.88"/>
    <col collapsed="false" customWidth="true" hidden="false" outlineLevel="0" max="26" min="20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94" t="s">
        <v>202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customFormat="false" ht="25.5" hidden="false" customHeight="true" outlineLevel="0" collapsed="false">
      <c r="A3" s="8" t="s">
        <v>90</v>
      </c>
      <c r="B3" s="95" t="s">
        <v>203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v>3200</v>
      </c>
      <c r="C10" s="22" t="n">
        <f aca="false">L32</f>
        <v>3200</v>
      </c>
      <c r="D10" s="38" t="n">
        <v>3800</v>
      </c>
      <c r="E10" s="24" t="n">
        <f aca="false">I41</f>
        <v>4341.24</v>
      </c>
      <c r="F10" s="102"/>
      <c r="G10" s="25"/>
      <c r="H10" s="102"/>
      <c r="I10" s="25"/>
      <c r="J10" s="102"/>
      <c r="K10" s="25"/>
      <c r="L10" s="102"/>
      <c r="M10" s="25"/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1844.1</v>
      </c>
      <c r="C11" s="196" t="n">
        <f aca="false">O27+Q27+S27</f>
        <v>1844.1</v>
      </c>
      <c r="D11" s="38" t="n">
        <v>607</v>
      </c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102"/>
      <c r="C12" s="103"/>
      <c r="D12" s="102"/>
      <c r="E12" s="103"/>
      <c r="F12" s="102"/>
      <c r="G12" s="25"/>
      <c r="H12" s="38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38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97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97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/>
      <c r="C17" s="8"/>
      <c r="D17" s="8"/>
      <c r="E17" s="105" t="n">
        <f aca="false">D10+D11-E10</f>
        <v>65.76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4.25" hidden="false" customHeight="true" outlineLevel="0" collapsed="false">
      <c r="E18" s="80" t="s">
        <v>204</v>
      </c>
    </row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205</v>
      </c>
      <c r="L21" s="111"/>
      <c r="N21" s="111" t="s">
        <v>206</v>
      </c>
      <c r="O21" s="111"/>
      <c r="P21" s="111" t="s">
        <v>207</v>
      </c>
      <c r="Q21" s="111"/>
      <c r="R21" s="111" t="s">
        <v>208</v>
      </c>
      <c r="S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N22" s="111"/>
      <c r="O22" s="111"/>
      <c r="P22" s="111"/>
      <c r="Q22" s="111"/>
      <c r="R22" s="111"/>
      <c r="S22" s="111"/>
    </row>
    <row r="23" customFormat="false" ht="25.5" hidden="false" customHeight="true" outlineLevel="0" collapsed="false">
      <c r="A23" s="115"/>
      <c r="B23" s="115" t="s">
        <v>112</v>
      </c>
      <c r="C23" s="116" t="s">
        <v>209</v>
      </c>
      <c r="D23" s="116"/>
      <c r="E23" s="116"/>
      <c r="F23" s="116"/>
      <c r="G23" s="116"/>
      <c r="H23" s="116"/>
      <c r="I23" s="117" t="n">
        <v>3200</v>
      </c>
      <c r="K23" s="107" t="s">
        <v>114</v>
      </c>
      <c r="L23" s="107" t="s">
        <v>4</v>
      </c>
      <c r="N23" s="107" t="s">
        <v>114</v>
      </c>
      <c r="O23" s="107" t="s">
        <v>4</v>
      </c>
      <c r="P23" s="107" t="s">
        <v>114</v>
      </c>
      <c r="Q23" s="107" t="s">
        <v>4</v>
      </c>
      <c r="R23" s="198" t="s">
        <v>114</v>
      </c>
      <c r="S23" s="198" t="s">
        <v>4</v>
      </c>
    </row>
    <row r="24" customFormat="false" ht="14.25" hidden="false" customHeight="true" outlineLevel="0" collapsed="false">
      <c r="A24" s="115"/>
      <c r="B24" s="115" t="s">
        <v>112</v>
      </c>
      <c r="C24" s="118"/>
      <c r="D24" s="118"/>
      <c r="E24" s="118"/>
      <c r="F24" s="118"/>
      <c r="G24" s="118"/>
      <c r="H24" s="118"/>
      <c r="I24" s="117"/>
      <c r="K24" s="119" t="n">
        <v>44734</v>
      </c>
      <c r="L24" s="120" t="n">
        <v>400</v>
      </c>
      <c r="N24" s="119" t="n">
        <v>44826</v>
      </c>
      <c r="O24" s="120" t="n">
        <v>204.9</v>
      </c>
      <c r="P24" s="119" t="n">
        <v>44826</v>
      </c>
      <c r="Q24" s="120" t="n">
        <v>204.9</v>
      </c>
      <c r="R24" s="199" t="n">
        <v>44826</v>
      </c>
      <c r="S24" s="120" t="n">
        <v>204.9</v>
      </c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44764</v>
      </c>
      <c r="L25" s="120" t="n">
        <v>400</v>
      </c>
      <c r="N25" s="119" t="n">
        <v>44856</v>
      </c>
      <c r="O25" s="120" t="n">
        <v>204.9</v>
      </c>
      <c r="P25" s="119" t="n">
        <v>44856</v>
      </c>
      <c r="Q25" s="120" t="n">
        <v>204.9</v>
      </c>
      <c r="R25" s="199" t="n">
        <v>44856</v>
      </c>
      <c r="S25" s="120" t="n">
        <v>204.9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44795</v>
      </c>
      <c r="L26" s="120" t="n">
        <v>400</v>
      </c>
      <c r="N26" s="119" t="n">
        <v>44887</v>
      </c>
      <c r="O26" s="120" t="n">
        <v>204.9</v>
      </c>
      <c r="P26" s="119" t="n">
        <v>44887</v>
      </c>
      <c r="Q26" s="120" t="n">
        <v>204.9</v>
      </c>
      <c r="R26" s="199" t="n">
        <v>44887</v>
      </c>
      <c r="S26" s="120" t="n">
        <v>204.9</v>
      </c>
    </row>
    <row r="27" customFormat="false" ht="14.25" hidden="false" customHeight="true" outlineLevel="0" collapsed="false">
      <c r="A27" s="113" t="s">
        <v>94</v>
      </c>
      <c r="B27" s="200" t="s">
        <v>111</v>
      </c>
      <c r="C27" s="201" t="s">
        <v>115</v>
      </c>
      <c r="D27" s="201"/>
      <c r="E27" s="201"/>
      <c r="F27" s="201"/>
      <c r="G27" s="201"/>
      <c r="H27" s="201"/>
      <c r="I27" s="201"/>
      <c r="K27" s="119" t="n">
        <v>44826</v>
      </c>
      <c r="L27" s="120" t="n">
        <v>400</v>
      </c>
      <c r="N27" s="126" t="s">
        <v>4</v>
      </c>
      <c r="O27" s="126" t="n">
        <f aca="false">SUM(O24:O26)</f>
        <v>614.7</v>
      </c>
      <c r="P27" s="126" t="s">
        <v>4</v>
      </c>
      <c r="Q27" s="126" t="n">
        <f aca="false">SUM(Q24:Q26)</f>
        <v>614.7</v>
      </c>
      <c r="R27" s="202" t="s">
        <v>4</v>
      </c>
      <c r="S27" s="202" t="n">
        <f aca="false">SUM(S24:S26)</f>
        <v>614.7</v>
      </c>
    </row>
    <row r="28" customFormat="false" ht="14.25" hidden="false" customHeight="true" outlineLevel="0" collapsed="false">
      <c r="A28" s="203"/>
      <c r="B28" s="128" t="s">
        <v>116</v>
      </c>
      <c r="C28" s="129" t="s">
        <v>210</v>
      </c>
      <c r="D28" s="129"/>
      <c r="E28" s="129"/>
      <c r="F28" s="129"/>
      <c r="G28" s="129"/>
      <c r="H28" s="129"/>
      <c r="I28" s="117" t="n">
        <f aca="false">2*118.98</f>
        <v>237.96</v>
      </c>
      <c r="K28" s="119" t="n">
        <v>44856</v>
      </c>
      <c r="L28" s="120" t="n">
        <v>400</v>
      </c>
    </row>
    <row r="29" customFormat="false" ht="14.25" hidden="false" customHeight="true" outlineLevel="0" collapsed="false">
      <c r="A29" s="203"/>
      <c r="B29" s="128" t="s">
        <v>116</v>
      </c>
      <c r="C29" s="129" t="s">
        <v>211</v>
      </c>
      <c r="D29" s="129"/>
      <c r="E29" s="129"/>
      <c r="F29" s="129"/>
      <c r="G29" s="129"/>
      <c r="H29" s="129"/>
      <c r="I29" s="117" t="n">
        <v>156</v>
      </c>
      <c r="K29" s="119" t="n">
        <v>44887</v>
      </c>
      <c r="L29" s="120" t="n">
        <v>400</v>
      </c>
    </row>
    <row r="30" customFormat="false" ht="14.25" hidden="false" customHeight="true" outlineLevel="0" collapsed="false">
      <c r="A30" s="203"/>
      <c r="B30" s="128" t="s">
        <v>116</v>
      </c>
      <c r="C30" s="129" t="s">
        <v>212</v>
      </c>
      <c r="D30" s="129"/>
      <c r="E30" s="129"/>
      <c r="F30" s="129"/>
      <c r="G30" s="129"/>
      <c r="H30" s="129"/>
      <c r="I30" s="117" t="n">
        <v>415.81</v>
      </c>
      <c r="K30" s="119" t="n">
        <v>44917</v>
      </c>
      <c r="L30" s="120" t="n">
        <v>400</v>
      </c>
      <c r="O30" s="80"/>
    </row>
    <row r="31" customFormat="false" ht="14.25" hidden="false" customHeight="true" outlineLevel="0" collapsed="false">
      <c r="A31" s="204"/>
      <c r="B31" s="128" t="s">
        <v>116</v>
      </c>
      <c r="C31" s="129" t="s">
        <v>213</v>
      </c>
      <c r="D31" s="129"/>
      <c r="E31" s="129"/>
      <c r="F31" s="129"/>
      <c r="G31" s="129"/>
      <c r="H31" s="129"/>
      <c r="I31" s="117" t="n">
        <v>861.85</v>
      </c>
      <c r="K31" s="119" t="n">
        <v>44948</v>
      </c>
      <c r="L31" s="120" t="n">
        <v>400</v>
      </c>
    </row>
    <row r="32" customFormat="false" ht="14.25" hidden="false" customHeight="true" outlineLevel="0" collapsed="false">
      <c r="A32" s="204"/>
      <c r="B32" s="128" t="s">
        <v>116</v>
      </c>
      <c r="C32" s="129" t="s">
        <v>214</v>
      </c>
      <c r="D32" s="129"/>
      <c r="E32" s="129"/>
      <c r="F32" s="129"/>
      <c r="G32" s="129"/>
      <c r="H32" s="129"/>
      <c r="I32" s="117" t="n">
        <v>140</v>
      </c>
      <c r="J32" s="2"/>
      <c r="K32" s="126" t="s">
        <v>4</v>
      </c>
      <c r="L32" s="126" t="n">
        <f aca="false">SUM(L24:L31)</f>
        <v>3200</v>
      </c>
    </row>
    <row r="33" customFormat="false" ht="14.25" hidden="false" customHeight="true" outlineLevel="0" collapsed="false">
      <c r="A33" s="204"/>
      <c r="B33" s="128" t="s">
        <v>116</v>
      </c>
      <c r="C33" s="129" t="s">
        <v>215</v>
      </c>
      <c r="D33" s="129"/>
      <c r="E33" s="129"/>
      <c r="F33" s="129"/>
      <c r="G33" s="129"/>
      <c r="H33" s="129"/>
      <c r="I33" s="117" t="n">
        <v>100</v>
      </c>
    </row>
    <row r="34" customFormat="false" ht="14.25" hidden="false" customHeight="true" outlineLevel="0" collapsed="false">
      <c r="A34" s="204"/>
      <c r="B34" s="128" t="s">
        <v>116</v>
      </c>
      <c r="C34" s="129" t="s">
        <v>216</v>
      </c>
      <c r="D34" s="129"/>
      <c r="E34" s="129"/>
      <c r="F34" s="129"/>
      <c r="G34" s="129"/>
      <c r="H34" s="129"/>
      <c r="I34" s="117" t="n">
        <v>96.9</v>
      </c>
    </row>
    <row r="35" customFormat="false" ht="14.25" hidden="false" customHeight="true" outlineLevel="0" collapsed="false">
      <c r="A35" s="204"/>
      <c r="B35" s="128" t="s">
        <v>116</v>
      </c>
      <c r="C35" s="129" t="s">
        <v>217</v>
      </c>
      <c r="D35" s="129"/>
      <c r="E35" s="129"/>
      <c r="F35" s="129"/>
      <c r="G35" s="129"/>
      <c r="H35" s="129"/>
      <c r="I35" s="117" t="n">
        <v>81.19</v>
      </c>
    </row>
    <row r="36" customFormat="false" ht="14.25" hidden="false" customHeight="true" outlineLevel="0" collapsed="false">
      <c r="A36" s="204"/>
      <c r="B36" s="128" t="s">
        <v>116</v>
      </c>
      <c r="C36" s="129" t="s">
        <v>218</v>
      </c>
      <c r="D36" s="129"/>
      <c r="E36" s="129"/>
      <c r="F36" s="129"/>
      <c r="G36" s="129"/>
      <c r="H36" s="129"/>
      <c r="I36" s="117" t="n">
        <v>70</v>
      </c>
      <c r="J36" s="2"/>
    </row>
    <row r="37" customFormat="false" ht="14.25" hidden="false" customHeight="true" outlineLevel="0" collapsed="false">
      <c r="A37" s="204"/>
      <c r="B37" s="128" t="s">
        <v>116</v>
      </c>
      <c r="C37" s="129" t="s">
        <v>219</v>
      </c>
      <c r="D37" s="129"/>
      <c r="E37" s="129"/>
      <c r="F37" s="129"/>
      <c r="G37" s="129"/>
      <c r="H37" s="129"/>
      <c r="I37" s="117" t="n">
        <v>66</v>
      </c>
      <c r="J37" s="205"/>
    </row>
    <row r="38" customFormat="false" ht="14.25" hidden="false" customHeight="true" outlineLevel="0" collapsed="false">
      <c r="A38" s="204"/>
      <c r="B38" s="128" t="s">
        <v>116</v>
      </c>
      <c r="C38" s="129" t="s">
        <v>220</v>
      </c>
      <c r="D38" s="129"/>
      <c r="E38" s="129"/>
      <c r="F38" s="129"/>
      <c r="G38" s="129"/>
      <c r="H38" s="129"/>
      <c r="I38" s="117" t="n">
        <v>799.99</v>
      </c>
    </row>
    <row r="39" customFormat="false" ht="14.25" hidden="false" customHeight="true" outlineLevel="0" collapsed="false">
      <c r="A39" s="204"/>
      <c r="B39" s="128" t="s">
        <v>116</v>
      </c>
      <c r="C39" s="129" t="s">
        <v>221</v>
      </c>
      <c r="D39" s="129"/>
      <c r="E39" s="129"/>
      <c r="F39" s="129"/>
      <c r="G39" s="129"/>
      <c r="H39" s="129"/>
      <c r="I39" s="117" t="n">
        <v>95</v>
      </c>
    </row>
    <row r="40" customFormat="false" ht="14.25" hidden="false" customHeight="true" outlineLevel="0" collapsed="false">
      <c r="A40" s="204"/>
      <c r="B40" s="128" t="s">
        <v>116</v>
      </c>
      <c r="C40" s="129" t="s">
        <v>222</v>
      </c>
      <c r="D40" s="129"/>
      <c r="E40" s="129"/>
      <c r="F40" s="129"/>
      <c r="G40" s="129"/>
      <c r="H40" s="129"/>
      <c r="I40" s="206" t="n">
        <f aca="false">1327.05-106.51</f>
        <v>1220.54</v>
      </c>
    </row>
    <row r="41" customFormat="false" ht="14.25" hidden="false" customHeight="true" outlineLevel="0" collapsed="false">
      <c r="A41" s="136"/>
      <c r="B41" s="137" t="s">
        <v>4</v>
      </c>
      <c r="C41" s="137"/>
      <c r="D41" s="137"/>
      <c r="E41" s="137"/>
      <c r="F41" s="137"/>
      <c r="G41" s="137"/>
      <c r="H41" s="137"/>
      <c r="I41" s="126" t="n">
        <f aca="false">SUM(I28:I40)</f>
        <v>4341.24</v>
      </c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>
      <c r="K46" s="139" t="s">
        <v>123</v>
      </c>
      <c r="L46" s="139"/>
      <c r="M46" s="139"/>
      <c r="N46" s="139"/>
      <c r="O46" s="139"/>
      <c r="P46" s="139"/>
      <c r="Q46" s="139"/>
      <c r="R46" s="139"/>
      <c r="S46" s="139"/>
    </row>
    <row r="47" customFormat="false" ht="14.25" hidden="false" customHeight="true" outlineLevel="0" collapsed="false">
      <c r="K47" s="145" t="s">
        <v>124</v>
      </c>
      <c r="L47" s="146" t="s">
        <v>125</v>
      </c>
      <c r="M47" s="147" t="s">
        <v>126</v>
      </c>
      <c r="N47" s="146" t="s">
        <v>94</v>
      </c>
      <c r="O47" s="145" t="s">
        <v>127</v>
      </c>
      <c r="P47" s="145" t="s">
        <v>128</v>
      </c>
      <c r="Q47" s="145"/>
      <c r="R47" s="145"/>
      <c r="S47" s="148" t="s">
        <v>129</v>
      </c>
    </row>
    <row r="48" customFormat="false" ht="14.25" hidden="false" customHeight="true" outlineLevel="0" collapsed="false">
      <c r="K48" s="145"/>
      <c r="L48" s="145"/>
      <c r="M48" s="145"/>
      <c r="N48" s="145"/>
      <c r="O48" s="145"/>
      <c r="P48" s="145"/>
      <c r="Q48" s="145"/>
      <c r="R48" s="145"/>
      <c r="S48" s="148"/>
    </row>
    <row r="49" customFormat="false" ht="14.25" hidden="false" customHeight="true" outlineLevel="0" collapsed="false">
      <c r="K49" s="157"/>
      <c r="L49" s="158"/>
      <c r="M49" s="158"/>
      <c r="N49" s="159"/>
      <c r="O49" s="160"/>
      <c r="P49" s="104"/>
      <c r="Q49" s="104"/>
      <c r="R49" s="104"/>
      <c r="S49" s="161"/>
    </row>
    <row r="50" customFormat="false" ht="14.25" hidden="false" customHeight="true" outlineLevel="0" collapsed="false">
      <c r="K50" s="149"/>
      <c r="L50" s="150"/>
      <c r="M50" s="150"/>
      <c r="N50" s="151"/>
      <c r="O50" s="152"/>
      <c r="P50" s="104"/>
      <c r="Q50" s="104"/>
      <c r="R50" s="104"/>
      <c r="S50" s="153"/>
    </row>
    <row r="51" customFormat="false" ht="14.25" hidden="false" customHeight="true" outlineLevel="0" collapsed="false">
      <c r="K51" s="107"/>
      <c r="L51" s="107"/>
      <c r="M51" s="107"/>
      <c r="N51" s="107"/>
      <c r="O51" s="107"/>
      <c r="P51" s="107"/>
      <c r="Q51" s="107"/>
      <c r="R51" s="107"/>
      <c r="S51" s="107"/>
    </row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  <row r="1001" customFormat="false" ht="14.25" hidden="false" customHeight="true" outlineLevel="0" collapsed="false"/>
    <row r="1002" customFormat="false" ht="14.25" hidden="false" customHeight="true" outlineLevel="0" collapsed="false"/>
    <row r="1003" customFormat="false" ht="14.25" hidden="false" customHeight="true" outlineLevel="0" collapsed="false"/>
    <row r="1004" customFormat="false" ht="14.25" hidden="false" customHeight="true" outlineLevel="0" collapsed="false"/>
    <row r="1005" customFormat="false" ht="14.25" hidden="false" customHeight="true" outlineLevel="0" collapsed="false"/>
    <row r="1006" customFormat="false" ht="14.25" hidden="false" customHeight="true" outlineLevel="0" collapsed="false"/>
    <row r="1007" customFormat="false" ht="14.25" hidden="false" customHeight="true" outlineLevel="0" collapsed="false"/>
    <row r="1008" customFormat="false" ht="14.25" hidden="false" customHeight="true" outlineLevel="0" collapsed="false"/>
    <row r="1009" customFormat="false" ht="14.25" hidden="false" customHeight="true" outlineLevel="0" collapsed="false"/>
  </sheetData>
  <mergeCells count="47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N21:O22"/>
    <mergeCell ref="P21:Q22"/>
    <mergeCell ref="R21:S22"/>
    <mergeCell ref="C22:I22"/>
    <mergeCell ref="C23:H23"/>
    <mergeCell ref="C24:H24"/>
    <mergeCell ref="B25:H25"/>
    <mergeCell ref="C27:I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B41:H41"/>
    <mergeCell ref="K46:S46"/>
    <mergeCell ref="K47:K48"/>
    <mergeCell ref="L47:L48"/>
    <mergeCell ref="M47:M48"/>
    <mergeCell ref="N47:N48"/>
    <mergeCell ref="O47:O48"/>
    <mergeCell ref="P47:R48"/>
    <mergeCell ref="S47:S48"/>
    <mergeCell ref="P49:R49"/>
    <mergeCell ref="P50:R5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26" min="19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154" t="s">
        <v>223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customFormat="false" ht="25.5" hidden="false" customHeight="true" outlineLevel="0" collapsed="false">
      <c r="A3" s="8" t="s">
        <v>90</v>
      </c>
      <c r="B3" s="96" t="s">
        <v>42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v>3200</v>
      </c>
      <c r="C10" s="22" t="n">
        <f aca="false">L32</f>
        <v>3200</v>
      </c>
      <c r="D10" s="38" t="n">
        <v>470</v>
      </c>
      <c r="E10" s="24" t="n">
        <f aca="false">I32</f>
        <v>468.51</v>
      </c>
      <c r="F10" s="102"/>
      <c r="G10" s="25"/>
      <c r="H10" s="38" t="n">
        <f aca="false">403.2-403.2</f>
        <v>0</v>
      </c>
      <c r="I10" s="25"/>
      <c r="J10" s="102"/>
      <c r="K10" s="25"/>
      <c r="L10" s="38"/>
      <c r="M10" s="25"/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2400</v>
      </c>
      <c r="C11" s="196" t="n">
        <f aca="false">O32</f>
        <v>2400</v>
      </c>
      <c r="D11" s="38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38" t="n">
        <v>403.2</v>
      </c>
      <c r="C12" s="196" t="n">
        <f aca="false">R25</f>
        <v>403.2</v>
      </c>
      <c r="D12" s="102"/>
      <c r="E12" s="103"/>
      <c r="F12" s="102"/>
      <c r="G12" s="103"/>
      <c r="H12" s="102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105" t="n">
        <f aca="false">SUM(B10:B12)</f>
        <v>6003.2</v>
      </c>
      <c r="C17" s="8"/>
      <c r="D17" s="105"/>
      <c r="E17" s="105" t="n">
        <f aca="false">D10-E10</f>
        <v>1.49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224</v>
      </c>
      <c r="L21" s="111"/>
      <c r="N21" s="111" t="s">
        <v>225</v>
      </c>
      <c r="O21" s="111"/>
      <c r="Q21" s="111" t="s">
        <v>226</v>
      </c>
      <c r="R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N22" s="111"/>
      <c r="O22" s="111"/>
      <c r="Q22" s="111"/>
      <c r="R22" s="111"/>
    </row>
    <row r="23" customFormat="false" ht="25.5" hidden="false" customHeight="true" outlineLevel="0" collapsed="false">
      <c r="A23" s="115"/>
      <c r="B23" s="115" t="s">
        <v>112</v>
      </c>
      <c r="C23" s="116" t="s">
        <v>227</v>
      </c>
      <c r="D23" s="116"/>
      <c r="E23" s="116"/>
      <c r="F23" s="116"/>
      <c r="G23" s="116"/>
      <c r="H23" s="116"/>
      <c r="I23" s="117" t="n">
        <v>3200</v>
      </c>
      <c r="K23" s="107" t="s">
        <v>114</v>
      </c>
      <c r="L23" s="107" t="s">
        <v>4</v>
      </c>
      <c r="N23" s="107" t="s">
        <v>114</v>
      </c>
      <c r="O23" s="107" t="s">
        <v>4</v>
      </c>
      <c r="Q23" s="107" t="s">
        <v>114</v>
      </c>
      <c r="R23" s="107" t="s">
        <v>4</v>
      </c>
      <c r="U23" s="106"/>
    </row>
    <row r="24" customFormat="false" ht="14.25" hidden="false" customHeight="true" outlineLevel="0" collapsed="false">
      <c r="A24" s="115"/>
      <c r="B24" s="115" t="s">
        <v>112</v>
      </c>
      <c r="C24" s="118"/>
      <c r="D24" s="118"/>
      <c r="E24" s="118"/>
      <c r="F24" s="118"/>
      <c r="G24" s="118"/>
      <c r="H24" s="118"/>
      <c r="I24" s="117"/>
      <c r="K24" s="119" t="n">
        <v>44734</v>
      </c>
      <c r="L24" s="120" t="n">
        <v>400</v>
      </c>
      <c r="N24" s="119" t="n">
        <v>44734</v>
      </c>
      <c r="O24" s="120" t="n">
        <v>0</v>
      </c>
      <c r="Q24" s="119" t="n">
        <v>44795</v>
      </c>
      <c r="R24" s="120" t="n">
        <v>403.2</v>
      </c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44764</v>
      </c>
      <c r="L25" s="120" t="n">
        <v>400</v>
      </c>
      <c r="N25" s="119" t="n">
        <v>44764</v>
      </c>
      <c r="O25" s="120" t="n">
        <v>0</v>
      </c>
      <c r="Q25" s="126" t="s">
        <v>4</v>
      </c>
      <c r="R25" s="126" t="n">
        <f aca="false">R24</f>
        <v>403.2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44795</v>
      </c>
      <c r="L26" s="120" t="n">
        <v>400</v>
      </c>
      <c r="N26" s="119" t="n">
        <v>44795</v>
      </c>
      <c r="O26" s="120" t="n">
        <v>400</v>
      </c>
    </row>
    <row r="27" customFormat="false" ht="14.25" hidden="false" customHeight="true" outlineLevel="0" collapsed="false">
      <c r="A27" s="113" t="s">
        <v>94</v>
      </c>
      <c r="B27" s="200" t="s">
        <v>111</v>
      </c>
      <c r="C27" s="201" t="s">
        <v>115</v>
      </c>
      <c r="D27" s="201"/>
      <c r="E27" s="201"/>
      <c r="F27" s="201"/>
      <c r="G27" s="201"/>
      <c r="H27" s="201"/>
      <c r="I27" s="201"/>
      <c r="K27" s="119" t="n">
        <v>44826</v>
      </c>
      <c r="L27" s="120" t="n">
        <v>400</v>
      </c>
      <c r="N27" s="119" t="n">
        <v>44826</v>
      </c>
      <c r="O27" s="120" t="n">
        <v>400</v>
      </c>
    </row>
    <row r="28" customFormat="false" ht="14.25" hidden="false" customHeight="true" outlineLevel="0" collapsed="false">
      <c r="A28" s="127"/>
      <c r="B28" s="128" t="s">
        <v>116</v>
      </c>
      <c r="C28" s="129" t="s">
        <v>228</v>
      </c>
      <c r="D28" s="129"/>
      <c r="E28" s="129"/>
      <c r="F28" s="129"/>
      <c r="G28" s="129"/>
      <c r="H28" s="129"/>
      <c r="I28" s="117" t="n">
        <v>468.51</v>
      </c>
      <c r="K28" s="119" t="n">
        <v>44856</v>
      </c>
      <c r="L28" s="120" t="n">
        <v>400</v>
      </c>
      <c r="N28" s="119" t="n">
        <v>44856</v>
      </c>
      <c r="O28" s="120" t="n">
        <v>400</v>
      </c>
    </row>
    <row r="29" customFormat="false" ht="14.25" hidden="false" customHeight="true" outlineLevel="0" collapsed="false">
      <c r="A29" s="127"/>
      <c r="B29" s="128" t="s">
        <v>116</v>
      </c>
      <c r="C29" s="130"/>
      <c r="D29" s="130"/>
      <c r="E29" s="130"/>
      <c r="F29" s="130"/>
      <c r="G29" s="130"/>
      <c r="H29" s="130"/>
      <c r="I29" s="117"/>
      <c r="K29" s="119" t="n">
        <v>44887</v>
      </c>
      <c r="L29" s="120" t="n">
        <v>400</v>
      </c>
      <c r="N29" s="119" t="n">
        <v>44887</v>
      </c>
      <c r="O29" s="120" t="n">
        <v>400</v>
      </c>
    </row>
    <row r="30" customFormat="false" ht="14.25" hidden="false" customHeight="true" outlineLevel="0" collapsed="false">
      <c r="A30" s="127"/>
      <c r="B30" s="128" t="s">
        <v>116</v>
      </c>
      <c r="C30" s="118"/>
      <c r="D30" s="118"/>
      <c r="E30" s="118"/>
      <c r="F30" s="118"/>
      <c r="G30" s="118"/>
      <c r="H30" s="118"/>
      <c r="I30" s="131"/>
      <c r="K30" s="119" t="n">
        <v>44917</v>
      </c>
      <c r="L30" s="120" t="n">
        <v>400</v>
      </c>
      <c r="N30" s="119" t="n">
        <v>44917</v>
      </c>
      <c r="O30" s="120" t="n">
        <v>400</v>
      </c>
    </row>
    <row r="31" customFormat="false" ht="14.25" hidden="false" customHeight="true" outlineLevel="0" collapsed="false">
      <c r="A31" s="132"/>
      <c r="B31" s="128" t="s">
        <v>116</v>
      </c>
      <c r="C31" s="133"/>
      <c r="D31" s="133"/>
      <c r="E31" s="133"/>
      <c r="F31" s="133"/>
      <c r="G31" s="133"/>
      <c r="H31" s="134"/>
      <c r="I31" s="135"/>
      <c r="K31" s="119" t="n">
        <v>44948</v>
      </c>
      <c r="L31" s="120" t="n">
        <v>400</v>
      </c>
      <c r="N31" s="119" t="n">
        <v>44948</v>
      </c>
      <c r="O31" s="120" t="n">
        <v>400</v>
      </c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SUM(I28:I30)</f>
        <v>468.51</v>
      </c>
      <c r="K32" s="126" t="s">
        <v>4</v>
      </c>
      <c r="L32" s="126" t="n">
        <f aca="false">SUM(L24:L31)</f>
        <v>3200</v>
      </c>
      <c r="N32" s="126" t="s">
        <v>4</v>
      </c>
      <c r="O32" s="126" t="n">
        <f aca="false">SUM(O24:O31)</f>
        <v>2400</v>
      </c>
    </row>
    <row r="33" customFormat="false" ht="14.25" hidden="false" customHeight="true" outlineLevel="0" collapsed="false"/>
    <row r="34" customFormat="false" ht="14.25" hidden="false" customHeight="true" outlineLevel="0" collapsed="false">
      <c r="A34" s="113" t="s">
        <v>94</v>
      </c>
      <c r="B34" s="114" t="s">
        <v>111</v>
      </c>
      <c r="C34" s="118"/>
      <c r="D34" s="118"/>
      <c r="E34" s="118"/>
      <c r="F34" s="118"/>
      <c r="G34" s="118"/>
      <c r="H34" s="118"/>
      <c r="I34" s="118"/>
    </row>
    <row r="35" customFormat="false" ht="14.25" hidden="false" customHeight="true" outlineLevel="0" collapsed="false">
      <c r="A35" s="115"/>
      <c r="B35" s="115"/>
      <c r="C35" s="118"/>
      <c r="D35" s="118"/>
      <c r="E35" s="118"/>
      <c r="F35" s="118"/>
      <c r="G35" s="118"/>
      <c r="H35" s="118"/>
      <c r="I35" s="117"/>
    </row>
    <row r="36" customFormat="false" ht="14.25" hidden="false" customHeight="true" outlineLevel="0" collapsed="false">
      <c r="A36" s="115"/>
      <c r="B36" s="115"/>
      <c r="C36" s="118"/>
      <c r="D36" s="118"/>
      <c r="E36" s="118"/>
      <c r="F36" s="118"/>
      <c r="G36" s="118"/>
      <c r="H36" s="118"/>
      <c r="I36" s="117"/>
    </row>
    <row r="37" customFormat="false" ht="14.25" hidden="false" customHeight="true" outlineLevel="0" collapsed="false">
      <c r="A37" s="115"/>
      <c r="B37" s="121" t="s">
        <v>4</v>
      </c>
      <c r="C37" s="121"/>
      <c r="D37" s="121"/>
      <c r="E37" s="121"/>
      <c r="F37" s="121"/>
      <c r="G37" s="121"/>
      <c r="H37" s="121"/>
      <c r="I37" s="122"/>
      <c r="K37" s="139" t="s">
        <v>123</v>
      </c>
      <c r="L37" s="139"/>
      <c r="M37" s="139"/>
      <c r="N37" s="139"/>
      <c r="O37" s="139"/>
      <c r="P37" s="139"/>
      <c r="Q37" s="139"/>
      <c r="R37" s="139"/>
      <c r="S37" s="139"/>
    </row>
    <row r="38" customFormat="false" ht="14.25" hidden="false" customHeight="true" outlineLevel="0" collapsed="false">
      <c r="A38" s="123"/>
      <c r="B38" s="156"/>
      <c r="C38" s="156"/>
      <c r="D38" s="156"/>
      <c r="E38" s="156"/>
      <c r="F38" s="156"/>
      <c r="G38" s="156"/>
      <c r="H38" s="156"/>
      <c r="I38" s="156"/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8"/>
      <c r="D40" s="118"/>
      <c r="E40" s="118"/>
      <c r="F40" s="118"/>
      <c r="G40" s="118"/>
      <c r="H40" s="118"/>
      <c r="I40" s="118"/>
      <c r="K40" s="157"/>
      <c r="L40" s="158"/>
      <c r="M40" s="158"/>
      <c r="N40" s="159"/>
      <c r="O40" s="160"/>
      <c r="P40" s="104"/>
      <c r="Q40" s="104"/>
      <c r="R40" s="104"/>
      <c r="S40" s="161"/>
    </row>
    <row r="41" customFormat="false" ht="14.25" hidden="false" customHeight="true" outlineLevel="0" collapsed="false">
      <c r="A41" s="115"/>
      <c r="B41" s="115"/>
      <c r="C41" s="118"/>
      <c r="D41" s="118"/>
      <c r="E41" s="118"/>
      <c r="F41" s="118"/>
      <c r="G41" s="118"/>
      <c r="H41" s="118"/>
      <c r="I41" s="117"/>
      <c r="K41" s="149"/>
      <c r="L41" s="150"/>
      <c r="M41" s="150"/>
      <c r="N41" s="151"/>
      <c r="O41" s="152"/>
      <c r="P41" s="104"/>
      <c r="Q41" s="104"/>
      <c r="R41" s="104"/>
      <c r="S41" s="153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22"/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48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N21:O22"/>
    <mergeCell ref="Q21:R22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C36:H36"/>
    <mergeCell ref="B37:H37"/>
    <mergeCell ref="K37:S37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P41:R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1" activeCellId="0" sqref="R2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19" min="19" style="0" width="9.5"/>
    <col collapsed="false" customWidth="true" hidden="false" outlineLevel="0" max="26" min="20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154" t="s">
        <v>229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customFormat="false" ht="25.5" hidden="false" customHeight="true" outlineLevel="0" collapsed="false">
      <c r="A3" s="8" t="s">
        <v>90</v>
      </c>
      <c r="B3" s="96" t="s">
        <v>57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v>5600</v>
      </c>
      <c r="C10" s="207" t="n">
        <f aca="false">L31+N31</f>
        <v>5600</v>
      </c>
      <c r="D10" s="38" t="n">
        <v>600</v>
      </c>
      <c r="E10" s="24" t="n">
        <f aca="false">I32</f>
        <v>643</v>
      </c>
      <c r="F10" s="38" t="n">
        <v>682</v>
      </c>
      <c r="G10" s="169" t="n">
        <v>1205.29</v>
      </c>
      <c r="H10" s="38" t="n">
        <f aca="false">459.2-185.35</f>
        <v>273.85</v>
      </c>
      <c r="I10" s="25" t="n">
        <f aca="false">I43</f>
        <v>273.85</v>
      </c>
      <c r="J10" s="102"/>
      <c r="K10" s="25"/>
      <c r="L10" s="38" t="n">
        <f aca="false">1003-250</f>
        <v>753</v>
      </c>
      <c r="M10" s="25" t="n">
        <f aca="false">I38</f>
        <v>753</v>
      </c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v>307</v>
      </c>
      <c r="C11" s="207" t="n">
        <v>307</v>
      </c>
      <c r="D11" s="38"/>
      <c r="E11" s="103"/>
      <c r="F11" s="38" t="n">
        <v>185.35</v>
      </c>
      <c r="G11" s="103"/>
      <c r="H11" s="102"/>
      <c r="I11" s="208"/>
      <c r="J11" s="102"/>
      <c r="K11" s="103"/>
      <c r="L11" s="102"/>
      <c r="M11" s="209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102"/>
      <c r="C12" s="103"/>
      <c r="D12" s="102"/>
      <c r="E12" s="103"/>
      <c r="F12" s="38" t="n">
        <v>250</v>
      </c>
      <c r="G12" s="103"/>
      <c r="H12" s="102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  <c r="R16" s="80" t="n">
        <v>3.5</v>
      </c>
      <c r="S16" s="80" t="s">
        <v>230</v>
      </c>
      <c r="U16" s="210" t="n">
        <v>1205.29</v>
      </c>
    </row>
    <row r="17" customFormat="false" ht="14.25" hidden="false" customHeight="true" outlineLevel="0" collapsed="false">
      <c r="A17" s="8" t="s">
        <v>69</v>
      </c>
      <c r="B17" s="8"/>
      <c r="C17" s="105" t="n">
        <f aca="false">B10+B11-C10-C11</f>
        <v>0</v>
      </c>
      <c r="D17" s="105"/>
      <c r="E17" s="105" t="n">
        <f aca="false">D10-E10</f>
        <v>-43</v>
      </c>
      <c r="F17" s="8"/>
      <c r="G17" s="105" t="n">
        <f aca="false">F10+F11+F12-G10</f>
        <v>-87.94</v>
      </c>
      <c r="H17" s="8"/>
      <c r="I17" s="8"/>
      <c r="J17" s="8"/>
      <c r="K17" s="8"/>
      <c r="L17" s="8"/>
      <c r="M17" s="105" t="n">
        <f aca="false">L10-M10</f>
        <v>0</v>
      </c>
      <c r="N17" s="8"/>
      <c r="O17" s="8"/>
      <c r="P17" s="8"/>
      <c r="Q17" s="8"/>
      <c r="S17" s="80"/>
      <c r="U17" s="211" t="n">
        <f aca="false">F10+I17+M17</f>
        <v>682</v>
      </c>
    </row>
    <row r="18" customFormat="false" ht="14.25" hidden="false" customHeight="true" outlineLevel="0" collapsed="false">
      <c r="E18" s="106"/>
      <c r="S18" s="80"/>
      <c r="U18" s="211" t="n">
        <f aca="false">U17-U16</f>
        <v>-523.29</v>
      </c>
      <c r="V18" s="80" t="s">
        <v>231</v>
      </c>
    </row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232</v>
      </c>
      <c r="L21" s="111"/>
      <c r="M21" s="111" t="s">
        <v>233</v>
      </c>
      <c r="N21" s="111"/>
      <c r="P21" s="111" t="s">
        <v>234</v>
      </c>
      <c r="Q21" s="111"/>
      <c r="R21" s="2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M22" s="111"/>
      <c r="N22" s="111"/>
      <c r="P22" s="111"/>
      <c r="Q22" s="111"/>
      <c r="R22" s="2"/>
    </row>
    <row r="23" customFormat="false" ht="25.5" hidden="false" customHeight="true" outlineLevel="0" collapsed="false">
      <c r="A23" s="115"/>
      <c r="B23" s="115" t="s">
        <v>112</v>
      </c>
      <c r="C23" s="186" t="s">
        <v>235</v>
      </c>
      <c r="D23" s="186"/>
      <c r="E23" s="186"/>
      <c r="F23" s="186"/>
      <c r="G23" s="186"/>
      <c r="H23" s="186"/>
      <c r="I23" s="117" t="n">
        <v>5600</v>
      </c>
      <c r="K23" s="107" t="s">
        <v>114</v>
      </c>
      <c r="L23" s="107" t="s">
        <v>4</v>
      </c>
      <c r="M23" s="107" t="s">
        <v>114</v>
      </c>
      <c r="N23" s="107" t="s">
        <v>4</v>
      </c>
      <c r="P23" s="107" t="s">
        <v>114</v>
      </c>
      <c r="Q23" s="107" t="s">
        <v>4</v>
      </c>
      <c r="R23" s="2"/>
    </row>
    <row r="24" customFormat="false" ht="14.25" hidden="false" customHeight="true" outlineLevel="0" collapsed="false">
      <c r="A24" s="115"/>
      <c r="B24" s="115" t="s">
        <v>112</v>
      </c>
      <c r="C24" s="118"/>
      <c r="D24" s="118"/>
      <c r="E24" s="118"/>
      <c r="F24" s="118"/>
      <c r="G24" s="118"/>
      <c r="H24" s="118"/>
      <c r="I24" s="117"/>
      <c r="K24" s="119" t="n">
        <v>44764</v>
      </c>
      <c r="L24" s="120" t="n">
        <v>400</v>
      </c>
      <c r="M24" s="119" t="n">
        <v>44764</v>
      </c>
      <c r="N24" s="120" t="n">
        <v>400</v>
      </c>
      <c r="P24" s="119" t="n">
        <v>44856</v>
      </c>
      <c r="Q24" s="120" t="n">
        <v>307</v>
      </c>
      <c r="R24" s="2"/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44795</v>
      </c>
      <c r="L25" s="120" t="n">
        <v>400</v>
      </c>
      <c r="M25" s="119" t="n">
        <v>44795</v>
      </c>
      <c r="N25" s="120" t="n">
        <v>400</v>
      </c>
      <c r="P25" s="126" t="s">
        <v>4</v>
      </c>
      <c r="Q25" s="126" t="n">
        <f aca="false">SUM(Q18:Q24)</f>
        <v>307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44826</v>
      </c>
      <c r="L26" s="120" t="n">
        <v>400</v>
      </c>
      <c r="M26" s="119" t="n">
        <v>44826</v>
      </c>
      <c r="N26" s="120" t="n">
        <v>400</v>
      </c>
      <c r="P26" s="80" t="s">
        <v>236</v>
      </c>
      <c r="R26" s="2"/>
    </row>
    <row r="27" customFormat="false" ht="14.25" hidden="false" customHeight="true" outlineLevel="0" collapsed="false">
      <c r="A27" s="113" t="s">
        <v>94</v>
      </c>
      <c r="B27" s="200" t="s">
        <v>111</v>
      </c>
      <c r="C27" s="201" t="s">
        <v>115</v>
      </c>
      <c r="D27" s="201"/>
      <c r="E27" s="201"/>
      <c r="F27" s="201"/>
      <c r="G27" s="201"/>
      <c r="H27" s="201"/>
      <c r="I27" s="201"/>
      <c r="K27" s="119" t="n">
        <v>44856</v>
      </c>
      <c r="L27" s="120" t="n">
        <v>400</v>
      </c>
      <c r="M27" s="119" t="n">
        <v>44856</v>
      </c>
      <c r="N27" s="120" t="n">
        <v>400</v>
      </c>
      <c r="R27" s="2"/>
    </row>
    <row r="28" customFormat="false" ht="14.25" hidden="false" customHeight="true" outlineLevel="0" collapsed="false">
      <c r="A28" s="127"/>
      <c r="B28" s="128" t="s">
        <v>116</v>
      </c>
      <c r="C28" s="129" t="s">
        <v>237</v>
      </c>
      <c r="D28" s="129"/>
      <c r="E28" s="129"/>
      <c r="F28" s="129"/>
      <c r="G28" s="129"/>
      <c r="H28" s="129"/>
      <c r="I28" s="117" t="n">
        <v>643</v>
      </c>
      <c r="K28" s="119" t="n">
        <v>44887</v>
      </c>
      <c r="L28" s="120" t="n">
        <v>400</v>
      </c>
      <c r="M28" s="119" t="n">
        <v>44887</v>
      </c>
      <c r="N28" s="120" t="n">
        <v>400</v>
      </c>
      <c r="R28" s="80"/>
    </row>
    <row r="29" customFormat="false" ht="14.25" hidden="false" customHeight="true" outlineLevel="0" collapsed="false">
      <c r="A29" s="127"/>
      <c r="B29" s="128" t="s">
        <v>116</v>
      </c>
      <c r="C29" s="130"/>
      <c r="D29" s="130"/>
      <c r="E29" s="130"/>
      <c r="F29" s="130"/>
      <c r="G29" s="130"/>
      <c r="H29" s="130"/>
      <c r="I29" s="117"/>
      <c r="K29" s="119" t="n">
        <v>44917</v>
      </c>
      <c r="L29" s="120" t="n">
        <v>400</v>
      </c>
      <c r="M29" s="119" t="n">
        <v>44917</v>
      </c>
      <c r="N29" s="120" t="n">
        <v>400</v>
      </c>
      <c r="R29" s="2"/>
    </row>
    <row r="30" customFormat="false" ht="14.25" hidden="false" customHeight="true" outlineLevel="0" collapsed="false">
      <c r="A30" s="127"/>
      <c r="B30" s="128" t="s">
        <v>116</v>
      </c>
      <c r="C30" s="118"/>
      <c r="D30" s="118"/>
      <c r="E30" s="118"/>
      <c r="F30" s="118"/>
      <c r="G30" s="118"/>
      <c r="H30" s="118"/>
      <c r="I30" s="131"/>
      <c r="K30" s="119" t="n">
        <v>44948</v>
      </c>
      <c r="L30" s="120" t="n">
        <v>400</v>
      </c>
      <c r="M30" s="119" t="n">
        <v>44948</v>
      </c>
      <c r="N30" s="120" t="n">
        <v>400</v>
      </c>
    </row>
    <row r="31" customFormat="false" ht="14.25" hidden="false" customHeight="true" outlineLevel="0" collapsed="false">
      <c r="A31" s="132"/>
      <c r="B31" s="128" t="s">
        <v>116</v>
      </c>
      <c r="C31" s="133"/>
      <c r="D31" s="133"/>
      <c r="E31" s="133"/>
      <c r="F31" s="133"/>
      <c r="G31" s="133"/>
      <c r="H31" s="134"/>
      <c r="I31" s="135"/>
      <c r="K31" s="126" t="s">
        <v>4</v>
      </c>
      <c r="L31" s="126" t="n">
        <f aca="false">SUM(L24:L30)</f>
        <v>2800</v>
      </c>
      <c r="M31" s="126" t="s">
        <v>4</v>
      </c>
      <c r="N31" s="126" t="n">
        <f aca="false">SUM(N24:N30)</f>
        <v>2800</v>
      </c>
      <c r="R31" s="2"/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SUM(I28:I30)</f>
        <v>643</v>
      </c>
    </row>
    <row r="33" customFormat="false" ht="14.25" hidden="false" customHeight="true" outlineLevel="0" collapsed="false">
      <c r="N33" s="212"/>
    </row>
    <row r="34" customFormat="false" ht="14.25" hidden="false" customHeight="true" outlineLevel="0" collapsed="false">
      <c r="A34" s="113" t="s">
        <v>94</v>
      </c>
      <c r="B34" s="114" t="s">
        <v>111</v>
      </c>
      <c r="C34" s="114" t="s">
        <v>238</v>
      </c>
      <c r="D34" s="114"/>
      <c r="E34" s="114"/>
      <c r="F34" s="114"/>
      <c r="G34" s="114"/>
      <c r="H34" s="114"/>
      <c r="I34" s="114"/>
    </row>
    <row r="35" customFormat="false" ht="14.25" hidden="false" customHeight="true" outlineLevel="0" collapsed="false">
      <c r="A35" s="115"/>
      <c r="B35" s="128" t="s">
        <v>121</v>
      </c>
      <c r="C35" s="186" t="s">
        <v>191</v>
      </c>
      <c r="D35" s="186"/>
      <c r="E35" s="186"/>
      <c r="F35" s="186"/>
      <c r="G35" s="186"/>
      <c r="H35" s="186"/>
      <c r="I35" s="117" t="n">
        <v>753</v>
      </c>
    </row>
    <row r="36" customFormat="false" ht="14.25" hidden="false" customHeight="true" outlineLevel="0" collapsed="false">
      <c r="A36" s="115"/>
      <c r="B36" s="115"/>
      <c r="C36" s="118"/>
      <c r="D36" s="118"/>
      <c r="E36" s="118"/>
      <c r="F36" s="118"/>
      <c r="G36" s="118"/>
      <c r="H36" s="118"/>
      <c r="I36" s="117"/>
    </row>
    <row r="37" customFormat="false" ht="14.25" hidden="false" customHeight="true" outlineLevel="0" collapsed="false">
      <c r="A37" s="115"/>
      <c r="B37" s="128"/>
      <c r="C37" s="116"/>
      <c r="D37" s="116"/>
      <c r="E37" s="116"/>
      <c r="F37" s="116"/>
      <c r="G37" s="116"/>
      <c r="H37" s="116"/>
      <c r="I37" s="117"/>
      <c r="K37" s="139" t="s">
        <v>123</v>
      </c>
      <c r="L37" s="139"/>
      <c r="M37" s="139"/>
      <c r="N37" s="139"/>
      <c r="O37" s="139"/>
      <c r="P37" s="139"/>
      <c r="Q37" s="139"/>
      <c r="R37" s="139"/>
      <c r="S37" s="139"/>
    </row>
    <row r="38" customFormat="false" ht="14.25" hidden="false" customHeight="true" outlineLevel="0" collapsed="false">
      <c r="A38" s="123"/>
      <c r="B38" s="213" t="s">
        <v>4</v>
      </c>
      <c r="C38" s="213"/>
      <c r="D38" s="213"/>
      <c r="E38" s="213"/>
      <c r="F38" s="213"/>
      <c r="G38" s="213"/>
      <c r="H38" s="213"/>
      <c r="I38" s="144" t="n">
        <f aca="false">SUM(I35:I37)</f>
        <v>753</v>
      </c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4" t="s">
        <v>198</v>
      </c>
      <c r="D40" s="114"/>
      <c r="E40" s="114"/>
      <c r="F40" s="114"/>
      <c r="G40" s="114"/>
      <c r="H40" s="114"/>
      <c r="I40" s="114"/>
      <c r="K40" s="157"/>
      <c r="L40" s="158" t="s">
        <v>194</v>
      </c>
      <c r="M40" s="158"/>
      <c r="N40" s="159" t="n">
        <v>44789</v>
      </c>
      <c r="O40" s="160" t="n">
        <v>3.5</v>
      </c>
      <c r="P40" s="193" t="s">
        <v>239</v>
      </c>
      <c r="Q40" s="193"/>
      <c r="R40" s="193"/>
      <c r="S40" s="120" t="n">
        <v>1205.29</v>
      </c>
    </row>
    <row r="41" customFormat="false" ht="14.25" hidden="false" customHeight="true" outlineLevel="0" collapsed="false">
      <c r="A41" s="115"/>
      <c r="B41" s="128" t="s">
        <v>199</v>
      </c>
      <c r="C41" s="186" t="s">
        <v>240</v>
      </c>
      <c r="D41" s="186"/>
      <c r="E41" s="186"/>
      <c r="F41" s="186"/>
      <c r="G41" s="186"/>
      <c r="H41" s="186"/>
      <c r="I41" s="117" t="n">
        <v>273.85</v>
      </c>
      <c r="K41" s="149"/>
      <c r="L41" s="150"/>
      <c r="M41" s="150"/>
      <c r="N41" s="151"/>
      <c r="O41" s="152"/>
      <c r="P41" s="193"/>
      <c r="Q41" s="193"/>
      <c r="R41" s="193"/>
      <c r="S41" s="153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44" t="n">
        <f aca="false">SUM(I41:I42)</f>
        <v>273.85</v>
      </c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  <c r="K45" s="212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49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M21:N22"/>
    <mergeCell ref="P21:Q22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C36:H36"/>
    <mergeCell ref="C37:H37"/>
    <mergeCell ref="K37:S37"/>
    <mergeCell ref="B38:H38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P41:R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7" min="8" style="0" width="10.88"/>
    <col collapsed="false" customWidth="true" hidden="false" outlineLevel="0" max="18" min="18" style="0" width="9"/>
    <col collapsed="false" customWidth="true" hidden="false" outlineLevel="0" max="26" min="19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154" t="s">
        <v>241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customFormat="false" ht="25.5" hidden="false" customHeight="true" outlineLevel="0" collapsed="false">
      <c r="A3" s="8" t="s">
        <v>90</v>
      </c>
      <c r="B3" s="96" t="s">
        <v>59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99" t="s">
        <v>101</v>
      </c>
      <c r="M8" s="99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v>5600</v>
      </c>
      <c r="C10" s="22" t="n">
        <f aca="false">L31+O31</f>
        <v>5600</v>
      </c>
      <c r="D10" s="38" t="n">
        <v>99.65</v>
      </c>
      <c r="E10" s="39" t="n">
        <v>98.81</v>
      </c>
      <c r="F10" s="102"/>
      <c r="G10" s="25"/>
      <c r="H10" s="38"/>
      <c r="I10" s="25"/>
      <c r="J10" s="102"/>
      <c r="K10" s="25"/>
      <c r="L10" s="38" t="n">
        <f aca="false">2434.65-99.65</f>
        <v>2335</v>
      </c>
      <c r="M10" s="169" t="n">
        <v>1385</v>
      </c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102"/>
      <c r="C11" s="103"/>
      <c r="D11" s="38" t="n">
        <v>407</v>
      </c>
      <c r="E11" s="171" t="n">
        <v>406.76</v>
      </c>
      <c r="F11" s="102"/>
      <c r="G11" s="103"/>
      <c r="H11" s="102"/>
      <c r="I11" s="103"/>
      <c r="J11" s="102"/>
      <c r="K11" s="103"/>
      <c r="L11" s="38" t="n">
        <v>-407</v>
      </c>
      <c r="M11" s="169" t="n">
        <v>543</v>
      </c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102"/>
      <c r="C12" s="103"/>
      <c r="D12" s="102"/>
      <c r="E12" s="103"/>
      <c r="F12" s="102"/>
      <c r="G12" s="103"/>
      <c r="H12" s="102"/>
      <c r="I12" s="103"/>
      <c r="J12" s="102"/>
      <c r="K12" s="103"/>
      <c r="L12" s="102"/>
      <c r="M12" s="169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102"/>
      <c r="E13" s="103"/>
      <c r="F13" s="102"/>
      <c r="G13" s="103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/>
      <c r="C17" s="8"/>
      <c r="D17" s="105"/>
      <c r="E17" s="105" t="n">
        <f aca="false">D10+D11-E10-E11</f>
        <v>1.08</v>
      </c>
      <c r="F17" s="8"/>
      <c r="G17" s="8"/>
      <c r="H17" s="8"/>
      <c r="I17" s="8"/>
      <c r="J17" s="8"/>
      <c r="K17" s="8"/>
      <c r="L17" s="8"/>
      <c r="M17" s="105" t="n">
        <f aca="false">L10+L11-M10-M11</f>
        <v>0</v>
      </c>
      <c r="N17" s="8"/>
      <c r="O17" s="8"/>
      <c r="P17" s="8"/>
      <c r="Q17" s="8"/>
    </row>
    <row r="18" customFormat="false" ht="14.25" hidden="false" customHeight="true" outlineLevel="0" collapsed="false">
      <c r="M18" s="179"/>
      <c r="N18" s="80"/>
    </row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242</v>
      </c>
      <c r="L21" s="111"/>
      <c r="N21" s="111" t="s">
        <v>243</v>
      </c>
      <c r="O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N22" s="111"/>
      <c r="O22" s="111"/>
    </row>
    <row r="23" customFormat="false" ht="25.5" hidden="false" customHeight="true" outlineLevel="0" collapsed="false">
      <c r="A23" s="115"/>
      <c r="B23" s="115" t="s">
        <v>112</v>
      </c>
      <c r="C23" s="186" t="s">
        <v>235</v>
      </c>
      <c r="D23" s="186"/>
      <c r="E23" s="186"/>
      <c r="F23" s="186"/>
      <c r="G23" s="186"/>
      <c r="H23" s="186"/>
      <c r="I23" s="131" t="n">
        <v>5600</v>
      </c>
      <c r="K23" s="107" t="s">
        <v>114</v>
      </c>
      <c r="L23" s="107" t="s">
        <v>4</v>
      </c>
      <c r="N23" s="107" t="s">
        <v>114</v>
      </c>
      <c r="O23" s="107" t="s">
        <v>4</v>
      </c>
    </row>
    <row r="24" customFormat="false" ht="14.25" hidden="false" customHeight="true" outlineLevel="0" collapsed="false">
      <c r="A24" s="115"/>
      <c r="B24" s="115" t="s">
        <v>112</v>
      </c>
      <c r="C24" s="118"/>
      <c r="D24" s="118"/>
      <c r="E24" s="118"/>
      <c r="F24" s="118"/>
      <c r="G24" s="118"/>
      <c r="H24" s="118"/>
      <c r="I24" s="117"/>
      <c r="K24" s="119" t="n">
        <v>44764</v>
      </c>
      <c r="L24" s="120" t="n">
        <v>400</v>
      </c>
      <c r="N24" s="119" t="n">
        <v>44764</v>
      </c>
      <c r="O24" s="120" t="n">
        <v>400</v>
      </c>
    </row>
    <row r="25" customFormat="false" ht="14.25" hidden="false" customHeight="true" outlineLevel="0" collapsed="false">
      <c r="A25" s="115"/>
      <c r="B25" s="121" t="s">
        <v>4</v>
      </c>
      <c r="C25" s="121"/>
      <c r="D25" s="121"/>
      <c r="E25" s="121"/>
      <c r="F25" s="121"/>
      <c r="G25" s="121"/>
      <c r="H25" s="121"/>
      <c r="I25" s="122"/>
      <c r="K25" s="119" t="n">
        <v>44795</v>
      </c>
      <c r="L25" s="120" t="n">
        <v>400</v>
      </c>
      <c r="N25" s="119" t="n">
        <v>44795</v>
      </c>
      <c r="O25" s="120" t="n">
        <v>400</v>
      </c>
    </row>
    <row r="26" customFormat="false" ht="14.25" hidden="false" customHeight="true" outlineLevel="0" collapsed="false">
      <c r="A26" s="123"/>
      <c r="B26" s="123"/>
      <c r="C26" s="124"/>
      <c r="D26" s="124"/>
      <c r="E26" s="124"/>
      <c r="F26" s="124"/>
      <c r="G26" s="124"/>
      <c r="H26" s="124"/>
      <c r="I26" s="125"/>
      <c r="K26" s="119" t="n">
        <v>44826</v>
      </c>
      <c r="L26" s="120" t="n">
        <v>400</v>
      </c>
      <c r="N26" s="119" t="n">
        <v>44826</v>
      </c>
      <c r="O26" s="120" t="n">
        <v>400</v>
      </c>
    </row>
    <row r="27" customFormat="false" ht="14.25" hidden="false" customHeight="true" outlineLevel="0" collapsed="false">
      <c r="A27" s="113" t="s">
        <v>94</v>
      </c>
      <c r="B27" s="200" t="s">
        <v>111</v>
      </c>
      <c r="C27" s="201" t="s">
        <v>244</v>
      </c>
      <c r="D27" s="201"/>
      <c r="E27" s="201"/>
      <c r="F27" s="201"/>
      <c r="G27" s="201"/>
      <c r="H27" s="201"/>
      <c r="I27" s="201"/>
      <c r="K27" s="119" t="n">
        <v>44856</v>
      </c>
      <c r="L27" s="120" t="n">
        <v>400</v>
      </c>
      <c r="N27" s="119" t="n">
        <v>44856</v>
      </c>
      <c r="O27" s="120" t="n">
        <v>400</v>
      </c>
    </row>
    <row r="28" customFormat="false" ht="14.25" hidden="false" customHeight="true" outlineLevel="0" collapsed="false">
      <c r="A28" s="127"/>
      <c r="B28" s="128" t="s">
        <v>121</v>
      </c>
      <c r="C28" s="129" t="s">
        <v>245</v>
      </c>
      <c r="D28" s="129"/>
      <c r="E28" s="129"/>
      <c r="F28" s="129"/>
      <c r="G28" s="129"/>
      <c r="H28" s="129"/>
      <c r="I28" s="131" t="n">
        <v>1385</v>
      </c>
      <c r="K28" s="119" t="n">
        <v>44887</v>
      </c>
      <c r="L28" s="120" t="n">
        <v>400</v>
      </c>
      <c r="N28" s="119" t="n">
        <v>44887</v>
      </c>
      <c r="O28" s="120" t="n">
        <v>400</v>
      </c>
    </row>
    <row r="29" customFormat="false" ht="14.25" hidden="false" customHeight="true" outlineLevel="0" collapsed="false">
      <c r="A29" s="127"/>
      <c r="B29" s="128" t="s">
        <v>121</v>
      </c>
      <c r="C29" s="129" t="s">
        <v>245</v>
      </c>
      <c r="D29" s="129"/>
      <c r="E29" s="129"/>
      <c r="F29" s="129"/>
      <c r="G29" s="129"/>
      <c r="H29" s="129"/>
      <c r="I29" s="131" t="n">
        <v>543</v>
      </c>
      <c r="K29" s="119" t="n">
        <v>44917</v>
      </c>
      <c r="L29" s="120" t="n">
        <v>400</v>
      </c>
      <c r="N29" s="119" t="n">
        <v>44917</v>
      </c>
      <c r="O29" s="120" t="n">
        <v>400</v>
      </c>
    </row>
    <row r="30" customFormat="false" ht="14.25" hidden="false" customHeight="true" outlineLevel="0" collapsed="false">
      <c r="A30" s="127"/>
      <c r="B30" s="128" t="s">
        <v>116</v>
      </c>
      <c r="C30" s="129"/>
      <c r="D30" s="129"/>
      <c r="E30" s="129"/>
      <c r="F30" s="129"/>
      <c r="G30" s="129"/>
      <c r="H30" s="129"/>
      <c r="I30" s="131"/>
      <c r="K30" s="119" t="n">
        <v>44948</v>
      </c>
      <c r="L30" s="120" t="n">
        <v>400</v>
      </c>
      <c r="N30" s="119" t="n">
        <v>44948</v>
      </c>
      <c r="O30" s="120" t="n">
        <v>400</v>
      </c>
    </row>
    <row r="31" customFormat="false" ht="14.25" hidden="false" customHeight="true" outlineLevel="0" collapsed="false">
      <c r="A31" s="132"/>
      <c r="B31" s="128" t="s">
        <v>116</v>
      </c>
      <c r="C31" s="129"/>
      <c r="D31" s="129"/>
      <c r="E31" s="129"/>
      <c r="F31" s="129"/>
      <c r="G31" s="129"/>
      <c r="H31" s="129"/>
      <c r="I31" s="135"/>
      <c r="K31" s="126" t="s">
        <v>4</v>
      </c>
      <c r="L31" s="126" t="n">
        <f aca="false">SUM(L24:L30)</f>
        <v>2800</v>
      </c>
      <c r="N31" s="126" t="s">
        <v>4</v>
      </c>
      <c r="O31" s="126" t="n">
        <f aca="false">SUM(O24:O30)</f>
        <v>2800</v>
      </c>
    </row>
    <row r="32" customFormat="false" ht="14.25" hidden="false" customHeight="true" outlineLevel="0" collapsed="false">
      <c r="A32" s="136"/>
      <c r="B32" s="137" t="s">
        <v>4</v>
      </c>
      <c r="C32" s="137"/>
      <c r="D32" s="137"/>
      <c r="E32" s="137"/>
      <c r="F32" s="137"/>
      <c r="G32" s="137"/>
      <c r="H32" s="137"/>
      <c r="I32" s="126" t="n">
        <f aca="false">SUM(I28:I29)</f>
        <v>1928</v>
      </c>
    </row>
    <row r="33" customFormat="false" ht="14.25" hidden="false" customHeight="true" outlineLevel="0" collapsed="false"/>
    <row r="34" customFormat="false" ht="14.25" hidden="false" customHeight="true" outlineLevel="0" collapsed="false">
      <c r="A34" s="113" t="s">
        <v>94</v>
      </c>
      <c r="B34" s="114" t="s">
        <v>111</v>
      </c>
      <c r="C34" s="201" t="s">
        <v>115</v>
      </c>
      <c r="D34" s="201"/>
      <c r="E34" s="201"/>
      <c r="F34" s="201"/>
      <c r="G34" s="201"/>
      <c r="H34" s="201"/>
      <c r="I34" s="201"/>
    </row>
    <row r="35" customFormat="false" ht="14.25" hidden="false" customHeight="true" outlineLevel="0" collapsed="false">
      <c r="A35" s="115"/>
      <c r="B35" s="115" t="s">
        <v>116</v>
      </c>
      <c r="C35" s="129" t="s">
        <v>246</v>
      </c>
      <c r="D35" s="129"/>
      <c r="E35" s="129"/>
      <c r="F35" s="129"/>
      <c r="G35" s="129"/>
      <c r="H35" s="129"/>
      <c r="I35" s="131" t="n">
        <v>98.81</v>
      </c>
    </row>
    <row r="36" customFormat="false" ht="14.25" hidden="false" customHeight="true" outlineLevel="0" collapsed="false">
      <c r="A36" s="115"/>
      <c r="B36" s="115"/>
      <c r="C36" s="129" t="s">
        <v>247</v>
      </c>
      <c r="D36" s="129"/>
      <c r="E36" s="129"/>
      <c r="F36" s="129"/>
      <c r="G36" s="129"/>
      <c r="H36" s="129"/>
      <c r="I36" s="131" t="n">
        <v>406.76</v>
      </c>
    </row>
    <row r="37" customFormat="false" ht="14.25" hidden="false" customHeight="true" outlineLevel="0" collapsed="false">
      <c r="A37" s="115"/>
      <c r="B37" s="121" t="s">
        <v>4</v>
      </c>
      <c r="C37" s="121"/>
      <c r="D37" s="121"/>
      <c r="E37" s="121"/>
      <c r="F37" s="121"/>
      <c r="G37" s="121"/>
      <c r="H37" s="121"/>
      <c r="I37" s="122"/>
      <c r="K37" s="139" t="s">
        <v>123</v>
      </c>
      <c r="L37" s="139"/>
      <c r="M37" s="139"/>
      <c r="N37" s="139"/>
      <c r="O37" s="139"/>
      <c r="P37" s="139"/>
      <c r="Q37" s="139"/>
      <c r="R37" s="139"/>
      <c r="S37" s="139"/>
    </row>
    <row r="38" customFormat="false" ht="14.25" hidden="false" customHeight="true" outlineLevel="0" collapsed="false">
      <c r="A38" s="123"/>
      <c r="B38" s="156"/>
      <c r="C38" s="156"/>
      <c r="D38" s="156"/>
      <c r="E38" s="156"/>
      <c r="F38" s="156"/>
      <c r="G38" s="156"/>
      <c r="H38" s="156"/>
      <c r="I38" s="156"/>
      <c r="K38" s="145" t="s">
        <v>124</v>
      </c>
      <c r="L38" s="146" t="s">
        <v>125</v>
      </c>
      <c r="M38" s="147" t="s">
        <v>126</v>
      </c>
      <c r="N38" s="146" t="s">
        <v>94</v>
      </c>
      <c r="O38" s="145" t="s">
        <v>127</v>
      </c>
      <c r="P38" s="145" t="s">
        <v>128</v>
      </c>
      <c r="Q38" s="145"/>
      <c r="R38" s="145"/>
      <c r="S38" s="148" t="s">
        <v>129</v>
      </c>
    </row>
    <row r="39" customFormat="false" ht="14.25" hidden="false" customHeight="true" outlineLevel="0" collapsed="false">
      <c r="K39" s="145"/>
      <c r="L39" s="145"/>
      <c r="M39" s="145"/>
      <c r="N39" s="145"/>
      <c r="O39" s="145"/>
      <c r="P39" s="145"/>
      <c r="Q39" s="145"/>
      <c r="R39" s="145"/>
      <c r="S39" s="148"/>
    </row>
    <row r="40" customFormat="false" ht="14.25" hidden="false" customHeight="true" outlineLevel="0" collapsed="false">
      <c r="A40" s="113" t="s">
        <v>94</v>
      </c>
      <c r="B40" s="114" t="s">
        <v>111</v>
      </c>
      <c r="C40" s="118"/>
      <c r="D40" s="118"/>
      <c r="E40" s="118"/>
      <c r="F40" s="118"/>
      <c r="G40" s="118"/>
      <c r="H40" s="118"/>
      <c r="I40" s="118"/>
      <c r="K40" s="157"/>
      <c r="L40" s="158"/>
      <c r="M40" s="158"/>
      <c r="N40" s="159"/>
      <c r="O40" s="160"/>
      <c r="P40" s="104"/>
      <c r="Q40" s="104"/>
      <c r="R40" s="104"/>
      <c r="S40" s="161"/>
    </row>
    <row r="41" customFormat="false" ht="14.25" hidden="false" customHeight="true" outlineLevel="0" collapsed="false">
      <c r="A41" s="115"/>
      <c r="B41" s="115"/>
      <c r="C41" s="118"/>
      <c r="D41" s="118"/>
      <c r="E41" s="118"/>
      <c r="F41" s="118"/>
      <c r="G41" s="118"/>
      <c r="H41" s="118"/>
      <c r="I41" s="117"/>
      <c r="K41" s="149"/>
      <c r="L41" s="150"/>
      <c r="M41" s="150"/>
      <c r="N41" s="151"/>
      <c r="O41" s="152"/>
      <c r="P41" s="104"/>
      <c r="Q41" s="104"/>
      <c r="R41" s="104"/>
      <c r="S41" s="153"/>
    </row>
    <row r="42" customFormat="false" ht="14.25" hidden="false" customHeight="true" outlineLevel="0" collapsed="false">
      <c r="A42" s="115"/>
      <c r="B42" s="115"/>
      <c r="C42" s="118"/>
      <c r="D42" s="118"/>
      <c r="E42" s="118"/>
      <c r="F42" s="118"/>
      <c r="G42" s="118"/>
      <c r="H42" s="118"/>
      <c r="I42" s="117"/>
      <c r="K42" s="107"/>
      <c r="L42" s="107"/>
      <c r="M42" s="107"/>
      <c r="N42" s="107"/>
      <c r="O42" s="107"/>
      <c r="P42" s="107"/>
      <c r="Q42" s="107"/>
      <c r="R42" s="107"/>
      <c r="S42" s="107"/>
    </row>
    <row r="43" customFormat="false" ht="14.25" hidden="false" customHeight="true" outlineLevel="0" collapsed="false">
      <c r="A43" s="115"/>
      <c r="B43" s="121" t="s">
        <v>4</v>
      </c>
      <c r="C43" s="121"/>
      <c r="D43" s="121"/>
      <c r="E43" s="121"/>
      <c r="F43" s="121"/>
      <c r="G43" s="121"/>
      <c r="H43" s="121"/>
      <c r="I43" s="122"/>
    </row>
    <row r="44" customFormat="false" ht="14.25" hidden="false" customHeight="true" outlineLevel="0" collapsed="false"/>
    <row r="45" customFormat="false" ht="14.25" hidden="false" customHeight="true" outlineLevel="0" collapsed="false">
      <c r="A45" s="113" t="s">
        <v>94</v>
      </c>
      <c r="B45" s="114" t="s">
        <v>111</v>
      </c>
      <c r="C45" s="118"/>
      <c r="D45" s="118"/>
      <c r="E45" s="118"/>
      <c r="F45" s="118"/>
      <c r="G45" s="118"/>
      <c r="H45" s="118"/>
      <c r="I45" s="118"/>
    </row>
    <row r="46" customFormat="false" ht="14.25" hidden="false" customHeight="true" outlineLevel="0" collapsed="false">
      <c r="A46" s="115"/>
      <c r="B46" s="115"/>
      <c r="C46" s="118"/>
      <c r="D46" s="118"/>
      <c r="E46" s="118"/>
      <c r="F46" s="118"/>
      <c r="G46" s="118"/>
      <c r="H46" s="118"/>
      <c r="I46" s="117"/>
    </row>
    <row r="47" customFormat="false" ht="14.25" hidden="false" customHeight="true" outlineLevel="0" collapsed="false">
      <c r="A47" s="115"/>
      <c r="B47" s="115"/>
      <c r="C47" s="118"/>
      <c r="D47" s="118"/>
      <c r="E47" s="118"/>
      <c r="F47" s="118"/>
      <c r="G47" s="118"/>
      <c r="H47" s="118"/>
      <c r="I47" s="117"/>
    </row>
    <row r="48" customFormat="false" ht="14.25" hidden="false" customHeight="true" outlineLevel="0" collapsed="false">
      <c r="A48" s="115"/>
      <c r="B48" s="121" t="s">
        <v>4</v>
      </c>
      <c r="C48" s="121"/>
      <c r="D48" s="121"/>
      <c r="E48" s="121"/>
      <c r="F48" s="121"/>
      <c r="G48" s="121"/>
      <c r="H48" s="121"/>
      <c r="I48" s="122"/>
    </row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48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N21:O22"/>
    <mergeCell ref="C22:I22"/>
    <mergeCell ref="C23:H23"/>
    <mergeCell ref="C24:H24"/>
    <mergeCell ref="B25:H25"/>
    <mergeCell ref="C27:I27"/>
    <mergeCell ref="C28:H28"/>
    <mergeCell ref="C29:H29"/>
    <mergeCell ref="C30:H30"/>
    <mergeCell ref="C31:H31"/>
    <mergeCell ref="B32:H32"/>
    <mergeCell ref="C34:I34"/>
    <mergeCell ref="C35:H35"/>
    <mergeCell ref="C36:H36"/>
    <mergeCell ref="B37:H37"/>
    <mergeCell ref="K37:S37"/>
    <mergeCell ref="K38:K39"/>
    <mergeCell ref="L38:L39"/>
    <mergeCell ref="M38:M39"/>
    <mergeCell ref="N38:N39"/>
    <mergeCell ref="O38:O39"/>
    <mergeCell ref="P38:R39"/>
    <mergeCell ref="S38:S39"/>
    <mergeCell ref="C40:I40"/>
    <mergeCell ref="P40:R40"/>
    <mergeCell ref="C41:H41"/>
    <mergeCell ref="P41:R41"/>
    <mergeCell ref="C42:H42"/>
    <mergeCell ref="B43:H43"/>
    <mergeCell ref="C45:I45"/>
    <mergeCell ref="C46:H46"/>
    <mergeCell ref="C47:H47"/>
    <mergeCell ref="B48:H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3.25"/>
    <col collapsed="false" customWidth="true" hidden="false" outlineLevel="0" max="3" min="3" style="0" width="11.38"/>
    <col collapsed="false" customWidth="true" hidden="false" outlineLevel="0" max="4" min="4" style="0" width="10.13"/>
    <col collapsed="false" customWidth="true" hidden="false" outlineLevel="0" max="5" min="5" style="0" width="9"/>
    <col collapsed="false" customWidth="true" hidden="false" outlineLevel="0" max="6" min="6" style="0" width="10.88"/>
    <col collapsed="false" customWidth="true" hidden="false" outlineLevel="0" max="7" min="7" style="0" width="9"/>
    <col collapsed="false" customWidth="true" hidden="false" outlineLevel="0" max="18" min="8" style="0" width="10.88"/>
    <col collapsed="false" customWidth="true" hidden="false" outlineLevel="0" max="19" min="19" style="0" width="10.26"/>
    <col collapsed="false" customWidth="true" hidden="false" outlineLevel="0" max="26" min="20" style="0" width="8"/>
  </cols>
  <sheetData>
    <row r="1" customFormat="false" ht="14.25" hidden="false" customHeight="true" outlineLevel="0" collapsed="false"/>
    <row r="2" customFormat="false" ht="24" hidden="false" customHeight="true" outlineLevel="0" collapsed="false">
      <c r="A2" s="8" t="s">
        <v>88</v>
      </c>
      <c r="B2" s="154" t="s">
        <v>248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customFormat="false" ht="25.5" hidden="false" customHeight="true" outlineLevel="0" collapsed="false">
      <c r="A3" s="8" t="s">
        <v>90</v>
      </c>
      <c r="B3" s="96" t="s">
        <v>249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customFormat="false" ht="14.25" hidden="false" customHeight="true" outlineLevel="0" collapsed="false">
      <c r="A4" s="8" t="s">
        <v>92</v>
      </c>
      <c r="B4" s="96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7" s="97" t="s">
        <v>94</v>
      </c>
      <c r="B7" s="98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customFormat="false" ht="25.5" hidden="false" customHeight="true" outlineLevel="0" collapsed="false">
      <c r="A8" s="97"/>
      <c r="B8" s="99" t="s">
        <v>96</v>
      </c>
      <c r="C8" s="99"/>
      <c r="D8" s="99" t="s">
        <v>97</v>
      </c>
      <c r="E8" s="99"/>
      <c r="F8" s="99" t="s">
        <v>98</v>
      </c>
      <c r="G8" s="99"/>
      <c r="H8" s="99" t="s">
        <v>99</v>
      </c>
      <c r="I8" s="99"/>
      <c r="J8" s="99" t="s">
        <v>100</v>
      </c>
      <c r="K8" s="99"/>
      <c r="L8" s="214" t="s">
        <v>101</v>
      </c>
      <c r="M8" s="214"/>
      <c r="N8" s="99" t="s">
        <v>102</v>
      </c>
      <c r="O8" s="99"/>
      <c r="P8" s="99" t="s">
        <v>103</v>
      </c>
      <c r="Q8" s="99"/>
    </row>
    <row r="9" customFormat="false" ht="14.25" hidden="false" customHeight="true" outlineLevel="0" collapsed="false">
      <c r="A9" s="97"/>
      <c r="B9" s="100" t="s">
        <v>104</v>
      </c>
      <c r="C9" s="100" t="s">
        <v>105</v>
      </c>
      <c r="D9" s="100" t="s">
        <v>104</v>
      </c>
      <c r="E9" s="100" t="s">
        <v>105</v>
      </c>
      <c r="F9" s="100" t="s">
        <v>104</v>
      </c>
      <c r="G9" s="100" t="s">
        <v>105</v>
      </c>
      <c r="H9" s="100" t="s">
        <v>104</v>
      </c>
      <c r="I9" s="100" t="s">
        <v>105</v>
      </c>
      <c r="J9" s="100" t="s">
        <v>104</v>
      </c>
      <c r="K9" s="100" t="s">
        <v>105</v>
      </c>
      <c r="L9" s="100" t="s">
        <v>104</v>
      </c>
      <c r="M9" s="100" t="s">
        <v>105</v>
      </c>
      <c r="N9" s="100" t="s">
        <v>104</v>
      </c>
      <c r="O9" s="100" t="s">
        <v>105</v>
      </c>
      <c r="P9" s="100" t="s">
        <v>104</v>
      </c>
      <c r="Q9" s="100" t="s">
        <v>105</v>
      </c>
    </row>
    <row r="10" customFormat="false" ht="15" hidden="false" customHeight="true" outlineLevel="0" collapsed="false">
      <c r="A10" s="101"/>
      <c r="B10" s="38" t="n">
        <f aca="false">5600</f>
        <v>5600</v>
      </c>
      <c r="C10" s="22" t="n">
        <f aca="false">L32+N32</f>
        <v>5600</v>
      </c>
      <c r="D10" s="38" t="n">
        <v>211.33</v>
      </c>
      <c r="E10" s="39" t="n">
        <v>210.36</v>
      </c>
      <c r="F10" s="102"/>
      <c r="G10" s="25"/>
      <c r="H10" s="102"/>
      <c r="I10" s="25"/>
      <c r="J10" s="102"/>
      <c r="K10" s="25"/>
      <c r="L10" s="38" t="n">
        <f aca="false">1400-1048.67-211.33</f>
        <v>140</v>
      </c>
      <c r="M10" s="169" t="n">
        <f aca="false">5*28</f>
        <v>140</v>
      </c>
      <c r="N10" s="102"/>
      <c r="O10" s="25"/>
      <c r="P10" s="102"/>
      <c r="Q10" s="103"/>
    </row>
    <row r="11" customFormat="false" ht="15" hidden="false" customHeight="true" outlineLevel="0" collapsed="false">
      <c r="A11" s="101"/>
      <c r="B11" s="38" t="n">
        <f aca="false">2451.33+1048.67</f>
        <v>3500</v>
      </c>
      <c r="C11" s="155" t="n">
        <f aca="false">Q26+S26+Q33+S33+800</f>
        <v>3500</v>
      </c>
      <c r="D11" s="102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</row>
    <row r="12" customFormat="false" ht="14.25" hidden="false" customHeight="true" outlineLevel="0" collapsed="false">
      <c r="A12" s="104"/>
      <c r="B12" s="38"/>
      <c r="C12" s="103"/>
      <c r="D12" s="102"/>
      <c r="E12" s="103"/>
      <c r="F12" s="102"/>
      <c r="G12" s="103"/>
      <c r="H12" s="102"/>
      <c r="I12" s="103"/>
      <c r="J12" s="102"/>
      <c r="K12" s="103"/>
      <c r="L12" s="102"/>
      <c r="M12" s="103"/>
      <c r="N12" s="102"/>
      <c r="O12" s="103"/>
      <c r="P12" s="102"/>
      <c r="Q12" s="103"/>
    </row>
    <row r="13" customFormat="false" ht="14.25" hidden="false" customHeight="true" outlineLevel="0" collapsed="false">
      <c r="A13" s="104"/>
      <c r="B13" s="102"/>
      <c r="C13" s="103"/>
      <c r="D13" s="38"/>
      <c r="E13" s="215"/>
      <c r="F13" s="102"/>
      <c r="G13" s="215"/>
      <c r="H13" s="102"/>
      <c r="I13" s="103"/>
      <c r="J13" s="102"/>
      <c r="K13" s="103"/>
      <c r="L13" s="102"/>
      <c r="M13" s="103"/>
      <c r="N13" s="102"/>
      <c r="O13" s="103"/>
      <c r="P13" s="102"/>
      <c r="Q13" s="103"/>
    </row>
    <row r="14" customFormat="false" ht="14.25" hidden="false" customHeight="true" outlineLevel="0" collapsed="false">
      <c r="A14" s="104"/>
      <c r="B14" s="102"/>
      <c r="C14" s="103"/>
      <c r="D14" s="102"/>
      <c r="E14" s="103"/>
      <c r="F14" s="102"/>
      <c r="G14" s="103"/>
      <c r="H14" s="102"/>
      <c r="I14" s="103"/>
      <c r="J14" s="102"/>
      <c r="K14" s="103"/>
      <c r="L14" s="102"/>
      <c r="M14" s="103"/>
      <c r="N14" s="102"/>
      <c r="O14" s="103"/>
      <c r="P14" s="102"/>
      <c r="Q14" s="103"/>
    </row>
    <row r="15" customFormat="false" ht="14.25" hidden="false" customHeight="true" outlineLevel="0" collapsed="false">
      <c r="A15" s="104"/>
      <c r="B15" s="102"/>
      <c r="C15" s="104"/>
      <c r="D15" s="102"/>
      <c r="E15" s="104"/>
      <c r="F15" s="102"/>
      <c r="G15" s="104"/>
      <c r="H15" s="102"/>
      <c r="I15" s="104"/>
      <c r="J15" s="102"/>
      <c r="K15" s="104"/>
      <c r="L15" s="102"/>
      <c r="M15" s="104"/>
      <c r="N15" s="102"/>
      <c r="O15" s="104"/>
      <c r="P15" s="102"/>
      <c r="Q15" s="104"/>
    </row>
    <row r="16" customFormat="false" ht="14.25" hidden="false" customHeight="true" outlineLevel="0" collapsed="false">
      <c r="A16" s="104"/>
      <c r="B16" s="102"/>
      <c r="C16" s="104"/>
      <c r="D16" s="102"/>
      <c r="E16" s="104"/>
      <c r="F16" s="102"/>
      <c r="G16" s="104"/>
      <c r="H16" s="102"/>
      <c r="I16" s="104"/>
      <c r="J16" s="102"/>
      <c r="K16" s="104"/>
      <c r="L16" s="102"/>
      <c r="M16" s="104"/>
      <c r="N16" s="102"/>
      <c r="O16" s="104"/>
      <c r="P16" s="102"/>
      <c r="Q16" s="104"/>
    </row>
    <row r="17" customFormat="false" ht="14.25" hidden="false" customHeight="true" outlineLevel="0" collapsed="false">
      <c r="A17" s="8" t="s">
        <v>69</v>
      </c>
      <c r="B17" s="8" t="n">
        <f aca="false">SUM(B9:B15)</f>
        <v>9100</v>
      </c>
      <c r="C17" s="105" t="n">
        <f aca="false">SUM(C10:C15)</f>
        <v>9100</v>
      </c>
      <c r="D17" s="8"/>
      <c r="E17" s="105" t="n">
        <f aca="false">D10-E10</f>
        <v>0.97</v>
      </c>
      <c r="F17" s="8"/>
      <c r="G17" s="8"/>
      <c r="H17" s="8"/>
      <c r="I17" s="8"/>
      <c r="J17" s="8"/>
      <c r="K17" s="8"/>
      <c r="L17" s="8"/>
      <c r="M17" s="105" t="n">
        <f aca="false">L10-M10</f>
        <v>0</v>
      </c>
      <c r="N17" s="8"/>
      <c r="O17" s="8"/>
      <c r="P17" s="8"/>
      <c r="Q17" s="8"/>
    </row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5" hidden="false" customHeight="true" outlineLevel="0" collapsed="false">
      <c r="A20" s="107" t="s">
        <v>106</v>
      </c>
      <c r="B20" s="107"/>
      <c r="C20" s="107"/>
      <c r="D20" s="107"/>
      <c r="E20" s="107"/>
      <c r="F20" s="107"/>
      <c r="G20" s="107"/>
      <c r="H20" s="107"/>
    </row>
    <row r="21" customFormat="false" ht="15" hidden="false" customHeight="true" outlineLevel="0" collapsed="false">
      <c r="A21" s="108"/>
      <c r="B21" s="109"/>
      <c r="C21" s="110"/>
      <c r="K21" s="111" t="s">
        <v>250</v>
      </c>
      <c r="L21" s="111"/>
      <c r="M21" s="111" t="s">
        <v>251</v>
      </c>
      <c r="N21" s="111"/>
      <c r="P21" s="111" t="s">
        <v>250</v>
      </c>
      <c r="Q21" s="111"/>
      <c r="R21" s="111" t="s">
        <v>251</v>
      </c>
      <c r="S21" s="111"/>
    </row>
    <row r="22" customFormat="false" ht="15" hidden="false" customHeight="true" outlineLevel="0" collapsed="false">
      <c r="A22" s="113" t="s">
        <v>94</v>
      </c>
      <c r="B22" s="114" t="s">
        <v>111</v>
      </c>
      <c r="C22" s="114" t="s">
        <v>5</v>
      </c>
      <c r="D22" s="114"/>
      <c r="E22" s="114"/>
      <c r="F22" s="114"/>
      <c r="G22" s="114"/>
      <c r="H22" s="114"/>
      <c r="I22" s="114"/>
      <c r="K22" s="111"/>
      <c r="L22" s="111"/>
      <c r="M22" s="111"/>
      <c r="N22" s="111"/>
      <c r="P22" s="111"/>
      <c r="Q22" s="111"/>
      <c r="R22" s="111"/>
      <c r="S22" s="111"/>
    </row>
    <row r="23" customFormat="false" ht="25.5" hidden="false" customHeight="true" outlineLevel="0" collapsed="false">
      <c r="A23" s="115"/>
      <c r="B23" s="115" t="s">
        <v>112</v>
      </c>
      <c r="C23" s="116" t="s">
        <v>113</v>
      </c>
      <c r="D23" s="116"/>
      <c r="E23" s="116"/>
      <c r="F23" s="116"/>
      <c r="G23" s="116"/>
      <c r="H23" s="116"/>
      <c r="I23" s="117" t="n">
        <v>5600</v>
      </c>
      <c r="K23" s="107" t="s">
        <v>114</v>
      </c>
      <c r="L23" s="107" t="s">
        <v>4</v>
      </c>
      <c r="M23" s="107" t="s">
        <v>114</v>
      </c>
      <c r="N23" s="107" t="s">
        <v>4</v>
      </c>
      <c r="P23" s="107" t="s">
        <v>114</v>
      </c>
      <c r="Q23" s="107" t="s">
        <v>4</v>
      </c>
      <c r="R23" s="107" t="s">
        <v>114</v>
      </c>
      <c r="S23" s="107" t="s">
        <v>4</v>
      </c>
    </row>
    <row r="24" customFormat="false" ht="14.25" hidden="false" customHeight="true" outlineLevel="0" collapsed="false">
      <c r="A24" s="216"/>
      <c r="B24" s="115" t="s">
        <v>112</v>
      </c>
      <c r="C24" s="116" t="s">
        <v>252</v>
      </c>
      <c r="D24" s="116"/>
      <c r="E24" s="116"/>
      <c r="F24" s="116"/>
      <c r="G24" s="116"/>
      <c r="H24" s="116"/>
      <c r="I24" s="117" t="n">
        <v>800</v>
      </c>
      <c r="K24" s="119" t="n">
        <v>44734</v>
      </c>
      <c r="L24" s="120" t="n">
        <v>400</v>
      </c>
      <c r="M24" s="119" t="n">
        <v>44734</v>
      </c>
      <c r="N24" s="120" t="n">
        <v>400</v>
      </c>
      <c r="P24" s="119" t="n">
        <v>44826</v>
      </c>
      <c r="Q24" s="120" t="n">
        <v>300</v>
      </c>
      <c r="R24" s="119" t="n">
        <v>44826</v>
      </c>
      <c r="S24" s="120" t="n">
        <v>300</v>
      </c>
    </row>
    <row r="25" customFormat="false" ht="14.25" hidden="false" customHeight="true" outlineLevel="0" collapsed="false">
      <c r="A25" s="216"/>
      <c r="B25" s="115" t="s">
        <v>112</v>
      </c>
      <c r="C25" s="116" t="s">
        <v>253</v>
      </c>
      <c r="D25" s="116"/>
      <c r="E25" s="116"/>
      <c r="F25" s="116"/>
      <c r="G25" s="116"/>
      <c r="H25" s="116"/>
      <c r="I25" s="217" t="n">
        <f aca="false">Q26+S26+Q33+S33</f>
        <v>2700</v>
      </c>
      <c r="K25" s="119" t="n">
        <v>44764</v>
      </c>
      <c r="L25" s="120" t="n">
        <v>400</v>
      </c>
      <c r="M25" s="119" t="n">
        <v>44764</v>
      </c>
      <c r="N25" s="120" t="n">
        <v>400</v>
      </c>
      <c r="P25" s="119" t="n">
        <v>44856</v>
      </c>
      <c r="Q25" s="120" t="n">
        <v>300</v>
      </c>
      <c r="R25" s="119" t="n">
        <v>44856</v>
      </c>
      <c r="S25" s="120" t="n">
        <v>300</v>
      </c>
    </row>
    <row r="26" customFormat="false" ht="14.25" hidden="false" customHeight="true" outlineLevel="0" collapsed="false">
      <c r="A26" s="115"/>
      <c r="B26" s="121" t="s">
        <v>4</v>
      </c>
      <c r="C26" s="121"/>
      <c r="D26" s="121"/>
      <c r="E26" s="121"/>
      <c r="F26" s="121"/>
      <c r="G26" s="121"/>
      <c r="H26" s="121"/>
      <c r="I26" s="122"/>
      <c r="K26" s="119" t="n">
        <v>44795</v>
      </c>
      <c r="L26" s="120" t="n">
        <v>400</v>
      </c>
      <c r="M26" s="119" t="n">
        <v>44795</v>
      </c>
      <c r="N26" s="120" t="n">
        <v>400</v>
      </c>
      <c r="P26" s="126" t="s">
        <v>4</v>
      </c>
      <c r="Q26" s="126" t="n">
        <f aca="false">Q24+Q25</f>
        <v>600</v>
      </c>
      <c r="R26" s="126" t="s">
        <v>4</v>
      </c>
      <c r="S26" s="126" t="n">
        <f aca="false">S24+S25</f>
        <v>600</v>
      </c>
    </row>
    <row r="27" customFormat="false" ht="14.25" hidden="false" customHeight="true" outlineLevel="0" collapsed="false">
      <c r="A27" s="123"/>
      <c r="B27" s="123"/>
      <c r="C27" s="124"/>
      <c r="D27" s="124"/>
      <c r="E27" s="124"/>
      <c r="F27" s="124"/>
      <c r="G27" s="124"/>
      <c r="H27" s="124"/>
      <c r="I27" s="125"/>
      <c r="K27" s="119" t="n">
        <v>44826</v>
      </c>
      <c r="L27" s="120" t="n">
        <v>400</v>
      </c>
      <c r="M27" s="119" t="n">
        <v>44826</v>
      </c>
      <c r="N27" s="120" t="n">
        <v>400</v>
      </c>
      <c r="P27" s="111" t="s">
        <v>254</v>
      </c>
      <c r="Q27" s="111"/>
      <c r="R27" s="111" t="s">
        <v>255</v>
      </c>
      <c r="S27" s="111"/>
    </row>
    <row r="28" customFormat="false" ht="14.25" hidden="false" customHeight="true" outlineLevel="0" collapsed="false">
      <c r="A28" s="113" t="s">
        <v>94</v>
      </c>
      <c r="B28" s="200" t="s">
        <v>111</v>
      </c>
      <c r="C28" s="201" t="s">
        <v>115</v>
      </c>
      <c r="D28" s="201"/>
      <c r="E28" s="201"/>
      <c r="F28" s="201"/>
      <c r="G28" s="201"/>
      <c r="H28" s="201"/>
      <c r="I28" s="201"/>
      <c r="K28" s="119" t="n">
        <v>44856</v>
      </c>
      <c r="L28" s="120" t="n">
        <v>400</v>
      </c>
      <c r="M28" s="119" t="n">
        <v>44856</v>
      </c>
      <c r="N28" s="120" t="n">
        <v>400</v>
      </c>
      <c r="P28" s="111"/>
      <c r="Q28" s="111"/>
      <c r="R28" s="111"/>
      <c r="S28" s="111"/>
    </row>
    <row r="29" customFormat="false" ht="14.25" hidden="false" customHeight="true" outlineLevel="0" collapsed="false">
      <c r="A29" s="127"/>
      <c r="B29" s="128" t="s">
        <v>116</v>
      </c>
      <c r="C29" s="129" t="s">
        <v>256</v>
      </c>
      <c r="D29" s="129"/>
      <c r="E29" s="129"/>
      <c r="F29" s="129"/>
      <c r="G29" s="129"/>
      <c r="H29" s="129"/>
      <c r="I29" s="117" t="n">
        <v>210.36</v>
      </c>
      <c r="K29" s="119" t="n">
        <v>44887</v>
      </c>
      <c r="L29" s="120" t="n">
        <v>400</v>
      </c>
      <c r="M29" s="119" t="n">
        <v>44887</v>
      </c>
      <c r="N29" s="120" t="n">
        <v>400</v>
      </c>
      <c r="P29" s="107" t="s">
        <v>114</v>
      </c>
      <c r="Q29" s="107" t="s">
        <v>4</v>
      </c>
      <c r="R29" s="107" t="s">
        <v>114</v>
      </c>
      <c r="S29" s="107" t="s">
        <v>4</v>
      </c>
    </row>
    <row r="30" customFormat="false" ht="14.25" hidden="false" customHeight="true" outlineLevel="0" collapsed="false">
      <c r="A30" s="127"/>
      <c r="B30" s="128" t="s">
        <v>116</v>
      </c>
      <c r="C30" s="129"/>
      <c r="D30" s="129"/>
      <c r="E30" s="129"/>
      <c r="F30" s="129"/>
      <c r="G30" s="129"/>
      <c r="H30" s="129"/>
      <c r="I30" s="117"/>
      <c r="K30" s="119" t="n">
        <v>44917</v>
      </c>
      <c r="L30" s="120" t="n">
        <v>400</v>
      </c>
      <c r="M30" s="119" t="n">
        <v>44917</v>
      </c>
      <c r="N30" s="120" t="n">
        <v>400</v>
      </c>
      <c r="P30" s="119" t="n">
        <v>44826</v>
      </c>
      <c r="Q30" s="120" t="n">
        <v>400</v>
      </c>
      <c r="R30" s="119" t="n">
        <v>44826</v>
      </c>
      <c r="S30" s="120" t="n">
        <v>100</v>
      </c>
    </row>
    <row r="31" customFormat="false" ht="14.25" hidden="false" customHeight="true" outlineLevel="0" collapsed="false">
      <c r="A31" s="127"/>
      <c r="B31" s="128" t="s">
        <v>116</v>
      </c>
      <c r="C31" s="118"/>
      <c r="D31" s="118"/>
      <c r="E31" s="118"/>
      <c r="F31" s="118"/>
      <c r="G31" s="118"/>
      <c r="H31" s="118"/>
      <c r="I31" s="131"/>
      <c r="K31" s="218" t="n">
        <v>44583</v>
      </c>
      <c r="L31" s="219" t="s">
        <v>257</v>
      </c>
      <c r="M31" s="218" t="n">
        <v>44583</v>
      </c>
      <c r="N31" s="219" t="s">
        <v>257</v>
      </c>
      <c r="O31" s="80"/>
      <c r="P31" s="119" t="n">
        <v>44856</v>
      </c>
      <c r="Q31" s="120" t="n">
        <v>400</v>
      </c>
      <c r="R31" s="119" t="n">
        <v>44856</v>
      </c>
      <c r="S31" s="120" t="n">
        <v>100</v>
      </c>
    </row>
    <row r="32" customFormat="false" ht="14.25" hidden="false" customHeight="true" outlineLevel="0" collapsed="false">
      <c r="A32" s="132"/>
      <c r="B32" s="128" t="s">
        <v>116</v>
      </c>
      <c r="C32" s="133"/>
      <c r="D32" s="133"/>
      <c r="E32" s="133"/>
      <c r="F32" s="133"/>
      <c r="G32" s="133"/>
      <c r="H32" s="134"/>
      <c r="I32" s="135"/>
      <c r="K32" s="126" t="s">
        <v>4</v>
      </c>
      <c r="L32" s="126" t="n">
        <f aca="false">SUM(L24:L30)</f>
        <v>2800</v>
      </c>
      <c r="M32" s="126" t="s">
        <v>4</v>
      </c>
      <c r="N32" s="126" t="n">
        <f aca="false">SUM(N24:N30)</f>
        <v>2800</v>
      </c>
      <c r="P32" s="119" t="n">
        <v>44887</v>
      </c>
      <c r="Q32" s="120" t="n">
        <v>400</v>
      </c>
      <c r="R32" s="119" t="n">
        <v>44887</v>
      </c>
      <c r="S32" s="120" t="n">
        <v>100</v>
      </c>
    </row>
    <row r="33" customFormat="false" ht="14.25" hidden="false" customHeight="true" outlineLevel="0" collapsed="false">
      <c r="A33" s="136"/>
      <c r="B33" s="137" t="s">
        <v>4</v>
      </c>
      <c r="C33" s="137"/>
      <c r="D33" s="137"/>
      <c r="E33" s="137"/>
      <c r="F33" s="137"/>
      <c r="G33" s="137"/>
      <c r="H33" s="137"/>
      <c r="I33" s="126" t="n">
        <f aca="false">SUM(I29:I31)</f>
        <v>210.36</v>
      </c>
      <c r="M33" s="119"/>
      <c r="N33" s="120"/>
      <c r="P33" s="126" t="s">
        <v>4</v>
      </c>
      <c r="Q33" s="126" t="n">
        <f aca="false">Q30+Q31+Q32</f>
        <v>1200</v>
      </c>
      <c r="R33" s="126" t="s">
        <v>4</v>
      </c>
      <c r="S33" s="126" t="n">
        <f aca="false">S30+S31+S32</f>
        <v>300</v>
      </c>
    </row>
    <row r="34" customFormat="false" ht="14.25" hidden="false" customHeight="true" outlineLevel="0" collapsed="false"/>
    <row r="35" customFormat="false" ht="14.25" hidden="false" customHeight="true" outlineLevel="0" collapsed="false">
      <c r="A35" s="113" t="s">
        <v>94</v>
      </c>
      <c r="B35" s="114" t="s">
        <v>111</v>
      </c>
      <c r="C35" s="114" t="s">
        <v>120</v>
      </c>
      <c r="D35" s="114"/>
      <c r="E35" s="114"/>
      <c r="F35" s="114"/>
      <c r="G35" s="114"/>
      <c r="H35" s="114"/>
      <c r="I35" s="114"/>
    </row>
    <row r="36" customFormat="false" ht="14.25" hidden="false" customHeight="true" outlineLevel="0" collapsed="false">
      <c r="A36" s="138"/>
      <c r="B36" s="128" t="s">
        <v>121</v>
      </c>
      <c r="C36" s="116"/>
      <c r="D36" s="116"/>
      <c r="E36" s="116"/>
      <c r="F36" s="116"/>
      <c r="G36" s="116"/>
      <c r="H36" s="116"/>
      <c r="I36" s="117"/>
    </row>
    <row r="37" customFormat="false" ht="14.25" hidden="false" customHeight="true" outlineLevel="0" collapsed="false">
      <c r="A37" s="216"/>
      <c r="B37" s="128" t="s">
        <v>121</v>
      </c>
      <c r="C37" s="116"/>
      <c r="D37" s="116"/>
      <c r="E37" s="116"/>
      <c r="F37" s="116"/>
      <c r="G37" s="116"/>
      <c r="H37" s="116"/>
      <c r="I37" s="117"/>
    </row>
    <row r="38" customFormat="false" ht="14.25" hidden="false" customHeight="true" outlineLevel="0" collapsed="false">
      <c r="A38" s="216"/>
      <c r="B38" s="128" t="s">
        <v>121</v>
      </c>
      <c r="C38" s="116"/>
      <c r="D38" s="116"/>
      <c r="E38" s="116"/>
      <c r="F38" s="116"/>
      <c r="G38" s="116"/>
      <c r="H38" s="116"/>
      <c r="I38" s="206"/>
    </row>
    <row r="39" customFormat="false" ht="14.25" hidden="false" customHeight="true" outlineLevel="0" collapsed="false">
      <c r="A39" s="216"/>
      <c r="B39" s="128" t="s">
        <v>121</v>
      </c>
      <c r="C39" s="220"/>
      <c r="D39" s="220"/>
      <c r="E39" s="220"/>
      <c r="F39" s="220"/>
      <c r="G39" s="220"/>
      <c r="H39" s="220"/>
      <c r="I39" s="206"/>
      <c r="K39" s="139" t="s">
        <v>123</v>
      </c>
      <c r="L39" s="139"/>
      <c r="M39" s="139"/>
      <c r="N39" s="139"/>
      <c r="O39" s="139"/>
      <c r="P39" s="139"/>
      <c r="Q39" s="139"/>
      <c r="R39" s="139"/>
      <c r="S39" s="139"/>
    </row>
    <row r="40" customFormat="false" ht="14.25" hidden="false" customHeight="true" outlineLevel="0" collapsed="false">
      <c r="A40" s="115"/>
      <c r="B40" s="121" t="s">
        <v>4</v>
      </c>
      <c r="C40" s="121"/>
      <c r="D40" s="121"/>
      <c r="E40" s="121"/>
      <c r="F40" s="121"/>
      <c r="G40" s="121"/>
      <c r="H40" s="121"/>
      <c r="I40" s="126" t="n">
        <f aca="false">SUM(I36:I38)</f>
        <v>0</v>
      </c>
      <c r="K40" s="145" t="s">
        <v>124</v>
      </c>
      <c r="L40" s="146" t="s">
        <v>125</v>
      </c>
      <c r="M40" s="147" t="s">
        <v>126</v>
      </c>
      <c r="N40" s="146" t="s">
        <v>94</v>
      </c>
      <c r="O40" s="145" t="s">
        <v>127</v>
      </c>
      <c r="P40" s="145" t="s">
        <v>128</v>
      </c>
      <c r="Q40" s="145"/>
      <c r="R40" s="145"/>
      <c r="S40" s="148" t="s">
        <v>129</v>
      </c>
    </row>
    <row r="41" customFormat="false" ht="14.25" hidden="false" customHeight="true" outlineLevel="0" collapsed="false">
      <c r="A41" s="123"/>
      <c r="K41" s="145"/>
      <c r="L41" s="145"/>
      <c r="M41" s="145"/>
      <c r="N41" s="145"/>
      <c r="O41" s="145"/>
      <c r="P41" s="145"/>
      <c r="Q41" s="145"/>
      <c r="R41" s="145"/>
      <c r="S41" s="148"/>
    </row>
    <row r="42" customFormat="false" ht="14.25" hidden="false" customHeight="true" outlineLevel="0" collapsed="false">
      <c r="A42" s="113" t="s">
        <v>94</v>
      </c>
      <c r="B42" s="114" t="s">
        <v>111</v>
      </c>
      <c r="C42" s="118"/>
      <c r="D42" s="118"/>
      <c r="E42" s="118"/>
      <c r="F42" s="118"/>
      <c r="G42" s="118"/>
      <c r="H42" s="118"/>
      <c r="I42" s="118"/>
      <c r="K42" s="157"/>
      <c r="L42" s="158"/>
      <c r="M42" s="158"/>
      <c r="N42" s="159"/>
      <c r="O42" s="160"/>
      <c r="P42" s="104"/>
      <c r="Q42" s="104"/>
      <c r="R42" s="104"/>
      <c r="S42" s="161"/>
    </row>
    <row r="43" customFormat="false" ht="14.25" hidden="false" customHeight="true" outlineLevel="0" collapsed="false">
      <c r="A43" s="115"/>
      <c r="B43" s="115"/>
      <c r="C43" s="118"/>
      <c r="D43" s="118"/>
      <c r="E43" s="118"/>
      <c r="F43" s="118"/>
      <c r="G43" s="118"/>
      <c r="H43" s="118"/>
      <c r="I43" s="117"/>
      <c r="K43" s="149"/>
      <c r="L43" s="150"/>
      <c r="M43" s="150"/>
      <c r="N43" s="151"/>
      <c r="O43" s="152"/>
      <c r="P43" s="104"/>
      <c r="Q43" s="104"/>
      <c r="R43" s="104"/>
      <c r="S43" s="153"/>
    </row>
    <row r="44" customFormat="false" ht="14.25" hidden="false" customHeight="true" outlineLevel="0" collapsed="false">
      <c r="A44" s="115"/>
      <c r="B44" s="115"/>
      <c r="C44" s="118"/>
      <c r="D44" s="118"/>
      <c r="E44" s="118"/>
      <c r="F44" s="118"/>
      <c r="G44" s="118"/>
      <c r="H44" s="118"/>
      <c r="I44" s="117"/>
      <c r="K44" s="107"/>
      <c r="L44" s="107"/>
      <c r="M44" s="107"/>
      <c r="N44" s="107"/>
      <c r="O44" s="107"/>
      <c r="P44" s="107"/>
      <c r="Q44" s="107"/>
      <c r="R44" s="107"/>
      <c r="S44" s="107"/>
    </row>
    <row r="45" customFormat="false" ht="14.25" hidden="false" customHeight="true" outlineLevel="0" collapsed="false">
      <c r="A45" s="115"/>
      <c r="B45" s="121" t="s">
        <v>4</v>
      </c>
      <c r="C45" s="121"/>
      <c r="D45" s="121"/>
      <c r="E45" s="121"/>
      <c r="F45" s="121"/>
      <c r="G45" s="121"/>
      <c r="H45" s="121"/>
      <c r="I45" s="122"/>
    </row>
    <row r="46" customFormat="false" ht="14.25" hidden="false" customHeight="true" outlineLevel="0" collapsed="false"/>
    <row r="47" customFormat="false" ht="14.25" hidden="false" customHeight="true" outlineLevel="0" collapsed="false">
      <c r="A47" s="113" t="s">
        <v>94</v>
      </c>
      <c r="B47" s="114" t="s">
        <v>111</v>
      </c>
      <c r="C47" s="118"/>
      <c r="D47" s="118"/>
      <c r="E47" s="118"/>
      <c r="F47" s="118"/>
      <c r="G47" s="118"/>
      <c r="H47" s="118"/>
      <c r="I47" s="118"/>
    </row>
    <row r="48" customFormat="false" ht="14.25" hidden="false" customHeight="true" outlineLevel="0" collapsed="false">
      <c r="A48" s="115"/>
      <c r="B48" s="115"/>
      <c r="C48" s="118"/>
      <c r="D48" s="118"/>
      <c r="E48" s="118"/>
      <c r="F48" s="118"/>
      <c r="G48" s="118"/>
      <c r="H48" s="118"/>
      <c r="I48" s="117"/>
    </row>
    <row r="49" customFormat="false" ht="14.25" hidden="false" customHeight="true" outlineLevel="0" collapsed="false">
      <c r="A49" s="115"/>
      <c r="B49" s="115"/>
      <c r="C49" s="118"/>
      <c r="D49" s="118"/>
      <c r="E49" s="118"/>
      <c r="F49" s="118"/>
      <c r="G49" s="118"/>
      <c r="H49" s="118"/>
      <c r="I49" s="117"/>
    </row>
    <row r="50" customFormat="false" ht="14.25" hidden="false" customHeight="true" outlineLevel="0" collapsed="false">
      <c r="A50" s="115"/>
      <c r="B50" s="121" t="s">
        <v>4</v>
      </c>
      <c r="C50" s="121"/>
      <c r="D50" s="121"/>
      <c r="E50" s="121"/>
      <c r="F50" s="121"/>
      <c r="G50" s="121"/>
      <c r="H50" s="121"/>
      <c r="I50" s="122"/>
    </row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  <row r="1001" customFormat="false" ht="14.25" hidden="false" customHeight="true" outlineLevel="0" collapsed="false"/>
    <row r="1002" customFormat="false" ht="14.25" hidden="false" customHeight="true" outlineLevel="0" collapsed="false"/>
    <row r="1003" customFormat="false" ht="14.25" hidden="false" customHeight="true" outlineLevel="0" collapsed="false"/>
  </sheetData>
  <mergeCells count="54"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A20:H20"/>
    <mergeCell ref="K21:L22"/>
    <mergeCell ref="M21:N22"/>
    <mergeCell ref="P21:Q22"/>
    <mergeCell ref="R21:S22"/>
    <mergeCell ref="C22:I22"/>
    <mergeCell ref="C23:H23"/>
    <mergeCell ref="C24:H24"/>
    <mergeCell ref="C25:H25"/>
    <mergeCell ref="B26:H26"/>
    <mergeCell ref="P27:Q28"/>
    <mergeCell ref="R27:S28"/>
    <mergeCell ref="C28:I28"/>
    <mergeCell ref="C29:H29"/>
    <mergeCell ref="C30:H30"/>
    <mergeCell ref="C31:H31"/>
    <mergeCell ref="B33:H33"/>
    <mergeCell ref="C35:I35"/>
    <mergeCell ref="C36:H36"/>
    <mergeCell ref="C37:H37"/>
    <mergeCell ref="C38:H38"/>
    <mergeCell ref="C39:H39"/>
    <mergeCell ref="K39:S39"/>
    <mergeCell ref="B40:H40"/>
    <mergeCell ref="K40:K41"/>
    <mergeCell ref="L40:L41"/>
    <mergeCell ref="M40:M41"/>
    <mergeCell ref="N40:N41"/>
    <mergeCell ref="O40:O41"/>
    <mergeCell ref="P40:R41"/>
    <mergeCell ref="S40:S41"/>
    <mergeCell ref="C42:I42"/>
    <mergeCell ref="P42:R42"/>
    <mergeCell ref="C43:H43"/>
    <mergeCell ref="P43:R43"/>
    <mergeCell ref="C44:H44"/>
    <mergeCell ref="B45:H45"/>
    <mergeCell ref="C47:I47"/>
    <mergeCell ref="C48:H48"/>
    <mergeCell ref="C49:H49"/>
    <mergeCell ref="B50:H5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2020-02-20T11:46:22Z</dcterms:created>
  <dc:creator>Suélen</dc:creator>
  <dc:description/>
  <dc:language>pt-BR</dc:language>
  <cp:lastModifiedBy/>
  <dcterms:modified xsi:type="dcterms:W3CDTF">2023-01-11T16:14:42Z</dcterms:modified>
  <cp:revision>1</cp:revision>
  <dc:subject/>
  <dc:title/>
</cp:coreProperties>
</file>