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3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Carlos Fernando de Mello</author>
  </authors>
  <commentList>
    <comment ref="C43" authorId="0">
      <text>
        <r>
          <rPr>
            <b/>
            <sz val="9"/>
            <rFont val="Tahoma"/>
            <family val="2"/>
          </rPr>
          <t>PPG Farmacologia:</t>
        </r>
        <r>
          <rPr>
            <sz val="9"/>
            <rFont val="Tahoma"/>
            <family val="2"/>
          </rPr>
          <t xml:space="preserve">
Digite a posição na lista de autores: 2  para segundo, 3 para terceiro, assim por diante
</t>
        </r>
      </text>
    </comment>
  </commentList>
</comments>
</file>

<file path=xl/sharedStrings.xml><?xml version="1.0" encoding="utf-8"?>
<sst xmlns="http://schemas.openxmlformats.org/spreadsheetml/2006/main" count="145" uniqueCount="85">
  <si>
    <t>CCS - UFSM</t>
  </si>
  <si>
    <t>Instruções:</t>
  </si>
  <si>
    <t>2. Os itens são excludentes, não podendo haver dupla atribuição.</t>
  </si>
  <si>
    <t>4. Após preencher os campos correspondentes às suas atividades, salve e imprima a planilha.</t>
  </si>
  <si>
    <t>5. Coloque seu nome por extenso, a data e assine.</t>
  </si>
  <si>
    <r>
      <t>6. Esta planilha deverá ser enviada por e.mail ao orientador proposto</t>
    </r>
    <r>
      <rPr>
        <b/>
        <sz val="10"/>
        <rFont val="Arial"/>
        <family val="2"/>
      </rPr>
      <t>, E NA FORMA IMPRESSA</t>
    </r>
    <r>
      <rPr>
        <sz val="10"/>
        <rFont val="Arial"/>
        <family val="0"/>
      </rPr>
      <t xml:space="preserve"> </t>
    </r>
  </si>
  <si>
    <t>Pontos</t>
  </si>
  <si>
    <t>SUBTOTAL</t>
  </si>
  <si>
    <t>Produção científica (número de trabalhos em cada item)</t>
  </si>
  <si>
    <t>número</t>
  </si>
  <si>
    <t>TOTAL</t>
  </si>
  <si>
    <t>ATENÇÃO:</t>
  </si>
  <si>
    <r>
      <t xml:space="preserve">1. O preenchimento das áreas coloridas desta planilha é de </t>
    </r>
    <r>
      <rPr>
        <b/>
        <sz val="10"/>
        <rFont val="Arial"/>
        <family val="2"/>
      </rPr>
      <t>EXCLUSIVA</t>
    </r>
    <r>
      <rPr>
        <sz val="10"/>
        <rFont val="Arial"/>
        <family val="0"/>
      </rPr>
      <t xml:space="preserve"> responsabilidade do candidato.</t>
    </r>
  </si>
  <si>
    <t>2. Somente os itens relacionados na planilha serão considerados na avaliação.</t>
  </si>
  <si>
    <t>Declaração:</t>
  </si>
  <si>
    <t>DECLARO que as informações aqui prestadas são verdadeiras, e que estou ciente e concordo com as condições de</t>
  </si>
  <si>
    <t>Nome do Candidato:</t>
  </si>
  <si>
    <t>Data e Assinatura:</t>
  </si>
  <si>
    <t>Artigo publicado em revista B1 na CB II (fator de impacto&lt;3,25 e &gt;=2,30)*</t>
  </si>
  <si>
    <t>Artigo publicado em revista A2 na CB II (fator de impacto&lt;4.7 e &gt;=3,25)*</t>
  </si>
  <si>
    <t>Artigo publicado em revista A1 na CB II (fator de impacto&gt;=4.7)*</t>
  </si>
  <si>
    <t>Artigo publicado em revista  B2 na CB II (fator de impacto&lt;2,30 e &gt;=1,35)*</t>
  </si>
  <si>
    <t>Artigo publicado em revista  B3 na CB II  (fator de impacto&lt;1,35 e &gt;=1)*</t>
  </si>
  <si>
    <t>Artigo publicado em revista B4 ou menor na CB II (fator de impacto&lt;1)</t>
  </si>
  <si>
    <t>PROGRAMA DE PÓS-GRADUAÇÃO EM FARMACOLOGIA - DOUTORADO</t>
  </si>
  <si>
    <t>PLANILHA DE AVALIAÇÃO DE CURRÍCULOS - DOUTORADO</t>
  </si>
  <si>
    <t>Artigo submetido em revista A1 na CB II (fator de impacto&gt;=4.7)*</t>
  </si>
  <si>
    <t>Artigo submetido em revista A2 na CB II (fator de impacto&lt;4.7 e &gt;=3,25)*</t>
  </si>
  <si>
    <t>Artigo submetido em revista B1 na CB II (fator de impacto&lt;3,25 e &gt;=2,30)*</t>
  </si>
  <si>
    <t>Artigo submetido em revista  B2 na CB II (fator de impacto&lt;2,30 e &gt;=1,35)*</t>
  </si>
  <si>
    <t>Artigo submetido em revista  B3 na CB II  (fator de impacto&lt;1,35 e &gt;=1)*</t>
  </si>
  <si>
    <t>Artigo submetido em revista B4 ou menor na CB II (fator de impacto&lt;1)</t>
  </si>
  <si>
    <t>meses</t>
  </si>
  <si>
    <t>Pós-Graduação (somente para aluno oriundo do PPG Farmacologia da UFSM)</t>
  </si>
  <si>
    <r>
      <t xml:space="preserve">    com a assinatura do candidato, acompanhada da DOCUMENTAÇÃO COMPROBATÓRIA,</t>
    </r>
    <r>
      <rPr>
        <sz val="10"/>
        <rFont val="Arial"/>
        <family val="0"/>
      </rPr>
      <t xml:space="preserve"> no momento da inscrição.</t>
    </r>
  </si>
  <si>
    <t>preenchimento estabelecidas nos itens 1 a 7 descritos acima.</t>
  </si>
  <si>
    <t>7. Se a planilha estiver sendo utilizada para FINS DE CLASSIFICAÇÃO PARA COTA DE BOLSA, O ORIENTADOR TAMBÉM DEVE CHANCELAR AS INFORMAÇÕES PRESTADAS, ASSINANDO A MESMA</t>
  </si>
  <si>
    <t xml:space="preserve">Desempenho durante o mestrado </t>
  </si>
  <si>
    <t>Atividades ligadas à graduação e produção em inovação</t>
  </si>
  <si>
    <t xml:space="preserve">digite aqui a referencia da publicação no formato: Revista volume:pagina inicial-pagina final (ano) </t>
  </si>
  <si>
    <t>Artigo publicado em revista B4 ou menor na CB II (fator de impacto&lt;1) - máximo 5 artigos</t>
  </si>
  <si>
    <t>3. Para saber a classificação das revistas indexadas, consulte o site da CAPES, no item Qualis - CB II - Ciencias Biologicas II - se não houver a classificação qualis, vale o fator de impacto correspondente</t>
  </si>
  <si>
    <r>
      <t>Resumos apresentados como</t>
    </r>
    <r>
      <rPr>
        <b/>
        <i/>
        <sz val="10"/>
        <color indexed="10"/>
        <rFont val="Arial"/>
        <family val="2"/>
      </rPr>
      <t xml:space="preserve"> autor principal (primeiro autor)</t>
    </r>
    <r>
      <rPr>
        <b/>
        <i/>
        <sz val="10"/>
        <rFont val="Arial"/>
        <family val="2"/>
      </rPr>
      <t>: máximo de 5 em cada item - somente ultimos 4 anos</t>
    </r>
  </si>
  <si>
    <t>Nome do Orientador (somente para classificação para concessão de bolsa):</t>
  </si>
  <si>
    <t>Data e Assinatura (somente para classificação para concessão de bolsa):</t>
  </si>
  <si>
    <t>Prêmios, Participações em Escolas Internacionais de formação como aluno e Colegiados</t>
  </si>
  <si>
    <t>4. A ausência de comprovação documental implica na eliminação da pontuação correspondente obtida no item.</t>
  </si>
  <si>
    <t>5. A comissão de seleção (ou a comissão de bolsa, no caso de classificação para concessão de cotas de bolsa) avaliará os casos omissos.</t>
  </si>
  <si>
    <t>1. Preencha os campos coloridos em números arábicos.</t>
  </si>
  <si>
    <t>Posição na lista de autores</t>
  </si>
  <si>
    <r>
      <t xml:space="preserve">3. Inclua </t>
    </r>
    <r>
      <rPr>
        <b/>
        <sz val="10"/>
        <rFont val="Arial"/>
        <family val="2"/>
      </rPr>
      <t>SOMENTE</t>
    </r>
    <r>
      <rPr>
        <sz val="10"/>
        <rFont val="Arial"/>
        <family val="0"/>
      </rPr>
      <t xml:space="preserve"> a comprovação dos </t>
    </r>
    <r>
      <rPr>
        <b/>
        <sz val="10"/>
        <rFont val="Arial"/>
        <family val="2"/>
      </rPr>
      <t>RESPECTIVOS</t>
    </r>
    <r>
      <rPr>
        <sz val="10"/>
        <rFont val="Arial"/>
        <family val="0"/>
      </rPr>
      <t xml:space="preserve"> itens da </t>
    </r>
    <r>
      <rPr>
        <b/>
        <sz val="10"/>
        <rFont val="Arial"/>
        <family val="2"/>
      </rPr>
      <t>PLANILHA, devidamente identificados.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 xml:space="preserve">NÃO adicione outros documentos </t>
    </r>
    <r>
      <rPr>
        <b/>
        <sz val="10"/>
        <color indexed="30"/>
        <rFont val="Arial"/>
        <family val="2"/>
      </rPr>
      <t>sob pena de ser desclassificado da seleção</t>
    </r>
    <r>
      <rPr>
        <b/>
        <sz val="10"/>
        <color indexed="10"/>
        <rFont val="Arial"/>
        <family val="2"/>
      </rPr>
      <t xml:space="preserve">. </t>
    </r>
  </si>
  <si>
    <t>* o fator de impacto serve como referência apenas para revistas não listadas no Qualis da CB II</t>
  </si>
  <si>
    <r>
      <t>Aluno oriundo do PPG Farmacologia da UFSM: (informe o tempo que levou para obter titulo de mestre, em meses)</t>
    </r>
    <r>
      <rPr>
        <i/>
        <vertAlign val="superscript"/>
        <sz val="10"/>
        <color indexed="49"/>
        <rFont val="Arial"/>
        <family val="2"/>
      </rPr>
      <t>a</t>
    </r>
  </si>
  <si>
    <r>
      <t>Média das notas do mestrado - para computar a média use A+ = 10;  A- = 9;  B+ = 8;  B- = 7, ou a respectiva nota</t>
    </r>
    <r>
      <rPr>
        <i/>
        <vertAlign val="superscript"/>
        <sz val="10"/>
        <color indexed="49"/>
        <rFont val="Arial"/>
        <family val="2"/>
      </rPr>
      <t>b</t>
    </r>
  </si>
  <si>
    <r>
      <t>Bancas de trabalho de conclusão de curso</t>
    </r>
    <r>
      <rPr>
        <vertAlign val="superscript"/>
        <sz val="10"/>
        <color indexed="49"/>
        <rFont val="Arial"/>
        <family val="2"/>
      </rPr>
      <t>c</t>
    </r>
  </si>
  <si>
    <r>
      <t>Participações, COMO ORGANIZADOR, de escolas de aperfeiçoamento científico de graduandos e alunos de 2o. Grau e de material instrucional para graduação</t>
    </r>
    <r>
      <rPr>
        <i/>
        <vertAlign val="superscript"/>
        <sz val="10"/>
        <color indexed="49"/>
        <rFont val="Arial"/>
        <family val="2"/>
      </rPr>
      <t>d</t>
    </r>
  </si>
  <si>
    <r>
      <t>Patente depositada ou registrada no INPI</t>
    </r>
    <r>
      <rPr>
        <vertAlign val="superscript"/>
        <sz val="10"/>
        <color indexed="49"/>
        <rFont val="Arial"/>
        <family val="2"/>
      </rPr>
      <t>e</t>
    </r>
  </si>
  <si>
    <r>
      <t>Patente depositada ou registrada na Comunidade Européia, Japão ou Estados Unidos</t>
    </r>
    <r>
      <rPr>
        <vertAlign val="superscript"/>
        <sz val="10"/>
        <color indexed="49"/>
        <rFont val="Arial"/>
        <family val="2"/>
      </rPr>
      <t>e</t>
    </r>
  </si>
  <si>
    <t>OBS 1: é necessário anexar a primeira página do artigo conforme foi publicado no periódico para comprovar primeiro autor ou correspondente ou co-autoria)</t>
  </si>
  <si>
    <t>OBS 2: em caso de existir mais de um primeiro autor ou autor correspondente dividir o número pelo total de autores compartilhados (por exemplo, dois primeiros autores = 0,5 artigo para cada primeiro autor)</t>
  </si>
  <si>
    <t>OBS 3: Para revistas não listadas no Qualis da CB II considerar o fator de impacto</t>
  </si>
  <si>
    <r>
      <t>Artigos aceitos ou publicados como</t>
    </r>
    <r>
      <rPr>
        <b/>
        <i/>
        <sz val="10"/>
        <color indexed="10"/>
        <rFont val="Arial"/>
        <family val="2"/>
      </rPr>
      <t xml:space="preserve"> primeiro autor ou correspondente</t>
    </r>
    <r>
      <rPr>
        <b/>
        <i/>
        <vertAlign val="superscript"/>
        <sz val="10"/>
        <color indexed="10"/>
        <rFont val="Arial"/>
        <family val="2"/>
      </rPr>
      <t>f</t>
    </r>
  </si>
  <si>
    <r>
      <t xml:space="preserve">Artigos aceitos ou publicados como </t>
    </r>
    <r>
      <rPr>
        <b/>
        <i/>
        <sz val="10"/>
        <color indexed="10"/>
        <rFont val="Arial"/>
        <family val="2"/>
      </rPr>
      <t>co-autor</t>
    </r>
    <r>
      <rPr>
        <sz val="10"/>
        <rFont val="Arial"/>
        <family val="2"/>
      </rPr>
      <t xml:space="preserve"> (digite o número correspondente à sua posição na lista de autores do artigo: 2 para segundo, 3 para terceiro, etc...)</t>
    </r>
    <r>
      <rPr>
        <vertAlign val="superscript"/>
        <sz val="10"/>
        <rFont val="Arial"/>
        <family val="2"/>
      </rPr>
      <t>f</t>
    </r>
  </si>
  <si>
    <r>
      <t>Resumo apresentado como painel em congresso organizado por sociedade internacional</t>
    </r>
    <r>
      <rPr>
        <i/>
        <vertAlign val="superscript"/>
        <sz val="10"/>
        <color indexed="30"/>
        <rFont val="Arial"/>
        <family val="2"/>
      </rPr>
      <t>h</t>
    </r>
  </si>
  <si>
    <r>
      <t>Resumo apresentado oralmente em congresso internacional organizado por sociedade internacional</t>
    </r>
    <r>
      <rPr>
        <i/>
        <vertAlign val="superscript"/>
        <sz val="10"/>
        <color indexed="30"/>
        <rFont val="Arial"/>
        <family val="2"/>
      </rPr>
      <t>h</t>
    </r>
  </si>
  <si>
    <r>
      <t>Resumo apresentado como painel em congresso organizado por sociedade nacional</t>
    </r>
    <r>
      <rPr>
        <i/>
        <vertAlign val="superscript"/>
        <sz val="10"/>
        <color indexed="30"/>
        <rFont val="Arial"/>
        <family val="2"/>
      </rPr>
      <t>i</t>
    </r>
  </si>
  <si>
    <r>
      <t>Resumo apresentado oralmente em congresso nacional organizado por sociedade nacional</t>
    </r>
    <r>
      <rPr>
        <i/>
        <vertAlign val="superscript"/>
        <sz val="10"/>
        <color indexed="30"/>
        <rFont val="Arial"/>
        <family val="2"/>
      </rPr>
      <t>i</t>
    </r>
  </si>
  <si>
    <r>
      <t>Prêmio concedido em Reunião Anual da SBFTE</t>
    </r>
    <r>
      <rPr>
        <i/>
        <vertAlign val="superscript"/>
        <sz val="10"/>
        <color indexed="49"/>
        <rFont val="Arial"/>
        <family val="2"/>
      </rPr>
      <t>j</t>
    </r>
  </si>
  <si>
    <r>
      <t>Participação em escolas (como aluno selecionado) de formação da IBRO, ILAE, ou outras Sociedades internacionais</t>
    </r>
    <r>
      <rPr>
        <i/>
        <vertAlign val="superscript"/>
        <sz val="10"/>
        <color indexed="49"/>
        <rFont val="Arial"/>
        <family val="2"/>
      </rPr>
      <t>k</t>
    </r>
  </si>
  <si>
    <r>
      <t>Participação como representante discente no Colegiado do PPG Farmacologia, do CCS  ou colegiados superiores (CEPE e CONSUN) pontuar em anos</t>
    </r>
    <r>
      <rPr>
        <i/>
        <vertAlign val="superscript"/>
        <sz val="10"/>
        <color indexed="49"/>
        <rFont val="Arial"/>
        <family val="2"/>
      </rPr>
      <t>L</t>
    </r>
  </si>
  <si>
    <r>
      <t>Artigos submetidos vinculados à dissertação ou como 1o. autor ou como autor correspondente até 15 dias ANTES da divulgação do edital interno de classificação</t>
    </r>
    <r>
      <rPr>
        <b/>
        <i/>
        <vertAlign val="superscript"/>
        <sz val="10"/>
        <color indexed="10"/>
        <rFont val="Arial"/>
        <family val="2"/>
      </rPr>
      <t>g</t>
    </r>
  </si>
  <si>
    <t>b. Histórico escolar do mestrado.</t>
  </si>
  <si>
    <t>c. Atestado assinado pela coordenação do curso. Somente serão consideradas bancas de trabalhos finais. Bancas de projetos não serão contabilizadas.</t>
  </si>
  <si>
    <t>d. Declaração assinada pelo professor coordenador/orientador informando o período do o período e as atividades desenvolvidas.</t>
  </si>
  <si>
    <t>e. Comprovante expedido pelo INPI ou pela agência de proteção intelectual internacional.</t>
  </si>
  <si>
    <t>f. Primeira página do artigo conforme foi publicada no periódico para comprovar primeiro autor ou correspondente ou co-autoria</t>
  </si>
  <si>
    <t>g. Página do sistema de submissão da revista em que conste o status do manuscrito bem como a ordem dos autores e o indicativo de primeiro autor ou correspondente.</t>
  </si>
  <si>
    <t>h. Certificado expedido pela organização do congresso. A pontuação referente a apresentação de trabalhos em congressos internacionais somente será contabilizada nos casos em que a entidade organizadora do evento for sociedade científica reconhecida internacionalmente.</t>
  </si>
  <si>
    <t>i. Certificado expedido pela organização do congresso. A pontuação referente a apresentação de trabalhos em congressos nacionais somente será contabilizada nos casos em que a entidade organizadora do evento constar na lista de Sociedades, Associações ou Entidades Científicas associadas à Sociedade Brasileira para o Progresso da Ciência (disponível em http://www.sbpcnet.org.br/site/associadas/sociedades-associadas/).</t>
  </si>
  <si>
    <t>j. Certificado expedido pela SBFTE.</t>
  </si>
  <si>
    <t>k. Certificado expedido pela sociedade internacional organizadora.</t>
  </si>
  <si>
    <t>L. Declaração/atestado assinado pela secretaria do respectivo colegiado.</t>
  </si>
  <si>
    <t>ANEXO: Llista de documentos comprabatórios requeridos para pontuação</t>
  </si>
  <si>
    <t>8. A lista de documentos comprabatórios requeridos para pontuação encontra-se em anexo no final desta planilha</t>
  </si>
  <si>
    <t>a. Histórico escolar da graduação.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</si>
</sst>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do&quot;;&quot;Ativado&quot;;&quot;Desativado&quot;"/>
    <numFmt numFmtId="181" formatCode="[$€-2]\ #,##0.00_);[Red]\([$€-2]\ #,##0.00\)"/>
  </numFmts>
  <fonts count="65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i/>
      <vertAlign val="superscript"/>
      <sz val="10"/>
      <color indexed="30"/>
      <name val="Arial"/>
      <family val="2"/>
    </font>
    <font>
      <i/>
      <vertAlign val="superscript"/>
      <sz val="10"/>
      <color indexed="49"/>
      <name val="Arial"/>
      <family val="2"/>
    </font>
    <font>
      <vertAlign val="superscript"/>
      <sz val="10"/>
      <color indexed="49"/>
      <name val="Arial"/>
      <family val="2"/>
    </font>
    <font>
      <b/>
      <i/>
      <vertAlign val="superscript"/>
      <sz val="10"/>
      <color indexed="10"/>
      <name val="Arial"/>
      <family val="2"/>
    </font>
    <font>
      <vertAlign val="superscript"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30"/>
      <name val="Arial"/>
      <family val="2"/>
    </font>
    <font>
      <i/>
      <sz val="10"/>
      <color indexed="30"/>
      <name val="Arial"/>
      <family val="2"/>
    </font>
    <font>
      <i/>
      <sz val="10"/>
      <color indexed="49"/>
      <name val="Arial"/>
      <family val="2"/>
    </font>
    <font>
      <sz val="10"/>
      <color indexed="49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70C0"/>
      <name val="Arial"/>
      <family val="2"/>
    </font>
    <font>
      <i/>
      <sz val="10"/>
      <color rgb="FF0070C0"/>
      <name val="Arial"/>
      <family val="2"/>
    </font>
    <font>
      <i/>
      <sz val="10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i/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2" fontId="0" fillId="0" borderId="12" xfId="0" applyNumberFormat="1" applyBorder="1" applyAlignment="1">
      <alignment/>
    </xf>
    <xf numFmtId="0" fontId="3" fillId="0" borderId="0" xfId="0" applyFont="1" applyBorder="1" applyAlignment="1">
      <alignment horizontal="right"/>
    </xf>
    <xf numFmtId="2" fontId="3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2" fontId="3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 applyProtection="1">
      <alignment/>
      <protection/>
    </xf>
    <xf numFmtId="0" fontId="0" fillId="35" borderId="12" xfId="0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" fillId="0" borderId="14" xfId="0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2" fontId="0" fillId="0" borderId="16" xfId="0" applyNumberFormat="1" applyFill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35" borderId="19" xfId="0" applyFill="1" applyBorder="1" applyAlignment="1" applyProtection="1">
      <alignment horizontal="center"/>
      <protection/>
    </xf>
    <xf numFmtId="2" fontId="0" fillId="0" borderId="20" xfId="0" applyNumberFormat="1" applyBorder="1" applyAlignment="1">
      <alignment/>
    </xf>
    <xf numFmtId="0" fontId="0" fillId="0" borderId="21" xfId="0" applyFill="1" applyBorder="1" applyAlignment="1" applyProtection="1">
      <alignment horizontal="center"/>
      <protection/>
    </xf>
    <xf numFmtId="2" fontId="0" fillId="0" borderId="21" xfId="0" applyNumberFormat="1" applyFill="1" applyBorder="1" applyAlignment="1">
      <alignment/>
    </xf>
    <xf numFmtId="0" fontId="0" fillId="35" borderId="22" xfId="0" applyFill="1" applyBorder="1" applyAlignment="1" applyProtection="1">
      <alignment horizontal="center"/>
      <protection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3" fillId="0" borderId="25" xfId="0" applyNumberFormat="1" applyFont="1" applyBorder="1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26" xfId="0" applyFill="1" applyBorder="1" applyAlignment="1" applyProtection="1">
      <alignment horizontal="center"/>
      <protection/>
    </xf>
    <xf numFmtId="0" fontId="10" fillId="34" borderId="27" xfId="0" applyFont="1" applyFill="1" applyBorder="1" applyAlignment="1" applyProtection="1">
      <alignment horizontal="left"/>
      <protection/>
    </xf>
    <xf numFmtId="0" fontId="10" fillId="34" borderId="28" xfId="0" applyFont="1" applyFill="1" applyBorder="1" applyAlignment="1" applyProtection="1">
      <alignment horizontal="left"/>
      <protection/>
    </xf>
    <xf numFmtId="0" fontId="10" fillId="34" borderId="29" xfId="0" applyFont="1" applyFill="1" applyBorder="1" applyAlignment="1" applyProtection="1">
      <alignment horizontal="left"/>
      <protection/>
    </xf>
    <xf numFmtId="2" fontId="0" fillId="0" borderId="30" xfId="0" applyNumberForma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1" fillId="0" borderId="0" xfId="0" applyFont="1" applyFill="1" applyBorder="1" applyAlignment="1" applyProtection="1">
      <alignment/>
      <protection/>
    </xf>
    <xf numFmtId="0" fontId="0" fillId="35" borderId="31" xfId="0" applyFill="1" applyBorder="1" applyAlignment="1" applyProtection="1">
      <alignment horizontal="center"/>
      <protection/>
    </xf>
    <xf numFmtId="0" fontId="0" fillId="35" borderId="32" xfId="0" applyFill="1" applyBorder="1" applyAlignment="1" applyProtection="1">
      <alignment horizontal="center"/>
      <protection/>
    </xf>
    <xf numFmtId="0" fontId="0" fillId="35" borderId="33" xfId="0" applyFill="1" applyBorder="1" applyAlignment="1" applyProtection="1">
      <alignment horizontal="center"/>
      <protection/>
    </xf>
    <xf numFmtId="0" fontId="0" fillId="35" borderId="34" xfId="0" applyFill="1" applyBorder="1" applyAlignment="1" applyProtection="1">
      <alignment horizontal="center"/>
      <protection/>
    </xf>
    <xf numFmtId="0" fontId="10" fillId="34" borderId="35" xfId="0" applyFont="1" applyFill="1" applyBorder="1" applyAlignment="1" applyProtection="1">
      <alignment horizontal="left"/>
      <protection/>
    </xf>
    <xf numFmtId="0" fontId="10" fillId="34" borderId="36" xfId="0" applyFont="1" applyFill="1" applyBorder="1" applyAlignment="1" applyProtection="1">
      <alignment horizontal="left"/>
      <protection/>
    </xf>
    <xf numFmtId="0" fontId="10" fillId="34" borderId="37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0" fillId="35" borderId="38" xfId="0" applyFill="1" applyBorder="1" applyAlignment="1" applyProtection="1">
      <alignment horizontal="center"/>
      <protection/>
    </xf>
    <xf numFmtId="0" fontId="0" fillId="35" borderId="39" xfId="0" applyFill="1" applyBorder="1" applyAlignment="1" applyProtection="1">
      <alignment horizontal="center"/>
      <protection/>
    </xf>
    <xf numFmtId="0" fontId="0" fillId="35" borderId="40" xfId="0" applyFill="1" applyBorder="1" applyAlignment="1" applyProtection="1">
      <alignment horizontal="center"/>
      <protection/>
    </xf>
    <xf numFmtId="2" fontId="0" fillId="0" borderId="41" xfId="0" applyNumberFormat="1" applyBorder="1" applyAlignment="1">
      <alignment/>
    </xf>
    <xf numFmtId="2" fontId="0" fillId="0" borderId="42" xfId="0" applyNumberFormat="1" applyBorder="1" applyAlignment="1">
      <alignment/>
    </xf>
    <xf numFmtId="2" fontId="0" fillId="0" borderId="43" xfId="0" applyNumberFormat="1" applyBorder="1" applyAlignment="1">
      <alignment/>
    </xf>
    <xf numFmtId="0" fontId="59" fillId="0" borderId="0" xfId="0" applyFont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>
      <alignment/>
      <protection/>
    </xf>
    <xf numFmtId="0" fontId="61" fillId="0" borderId="0" xfId="0" applyFont="1" applyAlignment="1" applyProtection="1">
      <alignment/>
      <protection/>
    </xf>
    <xf numFmtId="0" fontId="61" fillId="0" borderId="0" xfId="0" applyFont="1" applyFill="1" applyBorder="1" applyAlignment="1" applyProtection="1">
      <alignment/>
      <protection/>
    </xf>
    <xf numFmtId="0" fontId="62" fillId="0" borderId="0" xfId="0" applyFont="1" applyFill="1" applyBorder="1" applyAlignment="1" applyProtection="1">
      <alignment/>
      <protection/>
    </xf>
    <xf numFmtId="0" fontId="61" fillId="0" borderId="0" xfId="0" applyFont="1" applyFill="1" applyBorder="1" applyAlignment="1" applyProtection="1">
      <alignment wrapText="1"/>
      <protection/>
    </xf>
    <xf numFmtId="0" fontId="62" fillId="0" borderId="0" xfId="0" applyFont="1" applyAlignment="1" applyProtection="1">
      <alignment/>
      <protection/>
    </xf>
    <xf numFmtId="0" fontId="63" fillId="0" borderId="0" xfId="0" applyFont="1" applyAlignment="1" applyProtection="1">
      <alignment/>
      <protection/>
    </xf>
    <xf numFmtId="0" fontId="18" fillId="0" borderId="0" xfId="0" applyFont="1" applyAlignment="1">
      <alignment horizontal="justify" vertical="center"/>
    </xf>
    <xf numFmtId="0" fontId="48" fillId="0" borderId="0" xfId="44" applyAlignment="1">
      <alignment horizontal="justify" vertical="center"/>
    </xf>
    <xf numFmtId="0" fontId="10" fillId="34" borderId="28" xfId="0" applyFont="1" applyFill="1" applyBorder="1" applyAlignment="1" applyProtection="1">
      <alignment horizontal="left"/>
      <protection/>
    </xf>
    <xf numFmtId="0" fontId="10" fillId="34" borderId="35" xfId="0" applyFont="1" applyFill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44" xfId="0" applyFont="1" applyBorder="1" applyAlignment="1" applyProtection="1">
      <alignment horizontal="center"/>
      <protection/>
    </xf>
    <xf numFmtId="0" fontId="3" fillId="0" borderId="45" xfId="0" applyFont="1" applyBorder="1" applyAlignment="1" applyProtection="1">
      <alignment horizontal="center"/>
      <protection/>
    </xf>
    <xf numFmtId="0" fontId="10" fillId="34" borderId="29" xfId="0" applyFont="1" applyFill="1" applyBorder="1" applyAlignment="1" applyProtection="1">
      <alignment horizontal="left"/>
      <protection/>
    </xf>
    <xf numFmtId="0" fontId="10" fillId="34" borderId="36" xfId="0" applyFont="1" applyFill="1" applyBorder="1" applyAlignment="1" applyProtection="1">
      <alignment horizontal="left"/>
      <protection/>
    </xf>
    <xf numFmtId="0" fontId="3" fillId="0" borderId="46" xfId="0" applyFont="1" applyBorder="1" applyAlignment="1" applyProtection="1">
      <alignment horizontal="center"/>
      <protection/>
    </xf>
    <xf numFmtId="0" fontId="3" fillId="0" borderId="47" xfId="0" applyFont="1" applyBorder="1" applyAlignment="1" applyProtection="1">
      <alignment horizontal="center"/>
      <protection/>
    </xf>
    <xf numFmtId="0" fontId="10" fillId="34" borderId="48" xfId="0" applyFont="1" applyFill="1" applyBorder="1" applyAlignment="1" applyProtection="1">
      <alignment horizontal="left"/>
      <protection/>
    </xf>
    <xf numFmtId="0" fontId="10" fillId="34" borderId="18" xfId="0" applyFont="1" applyFill="1" applyBorder="1" applyAlignment="1" applyProtection="1">
      <alignment horizontal="left"/>
      <protection/>
    </xf>
    <xf numFmtId="0" fontId="10" fillId="34" borderId="49" xfId="0" applyFont="1" applyFill="1" applyBorder="1" applyAlignment="1" applyProtection="1">
      <alignment horizontal="left"/>
      <protection/>
    </xf>
    <xf numFmtId="0" fontId="10" fillId="34" borderId="20" xfId="0" applyFont="1" applyFill="1" applyBorder="1" applyAlignment="1" applyProtection="1">
      <alignment horizontal="left"/>
      <protection/>
    </xf>
    <xf numFmtId="0" fontId="3" fillId="0" borderId="50" xfId="0" applyFont="1" applyBorder="1" applyAlignment="1" applyProtection="1">
      <alignment horizontal="center"/>
      <protection/>
    </xf>
    <xf numFmtId="0" fontId="3" fillId="0" borderId="51" xfId="0" applyFont="1" applyBorder="1" applyAlignment="1" applyProtection="1">
      <alignment horizontal="center"/>
      <protection/>
    </xf>
    <xf numFmtId="0" fontId="10" fillId="34" borderId="27" xfId="0" applyFont="1" applyFill="1" applyBorder="1" applyAlignment="1" applyProtection="1">
      <alignment horizontal="left"/>
      <protection/>
    </xf>
    <xf numFmtId="0" fontId="10" fillId="34" borderId="37" xfId="0" applyFont="1" applyFill="1" applyBorder="1" applyAlignment="1" applyProtection="1">
      <alignment horizontal="left"/>
      <protection/>
    </xf>
    <xf numFmtId="0" fontId="10" fillId="34" borderId="52" xfId="0" applyFont="1" applyFill="1" applyBorder="1" applyAlignment="1" applyProtection="1">
      <alignment horizontal="left"/>
      <protection/>
    </xf>
    <xf numFmtId="0" fontId="10" fillId="34" borderId="23" xfId="0" applyFont="1" applyFill="1" applyBorder="1" applyAlignment="1" applyProtection="1">
      <alignment horizontal="left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bpcnet.org.br/site/associadas/sociedades-associadas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6"/>
  <sheetViews>
    <sheetView tabSelected="1" zoomScale="120" zoomScaleNormal="120" zoomScalePageLayoutView="0" workbookViewId="0" topLeftCell="A130">
      <selection activeCell="A145" sqref="A145"/>
    </sheetView>
  </sheetViews>
  <sheetFormatPr defaultColWidth="9.140625" defaultRowHeight="12.75"/>
  <cols>
    <col min="1" max="1" width="143.8515625" style="0" customWidth="1"/>
    <col min="2" max="2" width="9.28125" style="0" bestFit="1" customWidth="1"/>
    <col min="3" max="3" width="26.00390625" style="0" bestFit="1" customWidth="1"/>
  </cols>
  <sheetData>
    <row r="1" spans="1:6" ht="18">
      <c r="A1" s="1" t="s">
        <v>24</v>
      </c>
      <c r="B1" s="2"/>
      <c r="C1" s="3"/>
      <c r="D1" s="3"/>
      <c r="E1" s="3"/>
      <c r="F1" s="3"/>
    </row>
    <row r="2" spans="1:6" ht="18">
      <c r="A2" s="1" t="s">
        <v>0</v>
      </c>
      <c r="B2" s="2"/>
      <c r="C2" s="3"/>
      <c r="D2" s="3"/>
      <c r="E2" s="3"/>
      <c r="F2" s="3"/>
    </row>
    <row r="3" spans="1:2" ht="12.75">
      <c r="A3" s="4"/>
      <c r="B3" s="4"/>
    </row>
    <row r="4" spans="1:2" ht="15.75">
      <c r="A4" s="1" t="s">
        <v>25</v>
      </c>
      <c r="B4" s="4"/>
    </row>
    <row r="5" spans="1:2" ht="15.75">
      <c r="A5" s="1"/>
      <c r="B5" s="4"/>
    </row>
    <row r="6" spans="1:6" ht="15.75">
      <c r="A6" s="1" t="s">
        <v>1</v>
      </c>
      <c r="B6" s="5"/>
      <c r="C6" s="6"/>
      <c r="D6" s="6"/>
      <c r="E6" s="6"/>
      <c r="F6" s="6"/>
    </row>
    <row r="7" spans="1:6" ht="12.75">
      <c r="A7" s="5" t="s">
        <v>48</v>
      </c>
      <c r="B7" s="5"/>
      <c r="C7" s="6"/>
      <c r="D7" s="6"/>
      <c r="E7" s="6"/>
      <c r="F7" s="6"/>
    </row>
    <row r="8" spans="1:6" ht="12.75">
      <c r="A8" s="4" t="s">
        <v>2</v>
      </c>
      <c r="B8" s="5"/>
      <c r="C8" s="6"/>
      <c r="D8" s="6"/>
      <c r="E8" s="6"/>
      <c r="F8" s="6"/>
    </row>
    <row r="9" spans="1:6" ht="12.75">
      <c r="A9" s="7" t="s">
        <v>41</v>
      </c>
      <c r="B9" s="5"/>
      <c r="C9" s="6"/>
      <c r="D9" s="6"/>
      <c r="E9" s="6"/>
      <c r="F9" s="6"/>
    </row>
    <row r="10" spans="1:2" ht="12.75">
      <c r="A10" s="4" t="s">
        <v>3</v>
      </c>
      <c r="B10" s="4"/>
    </row>
    <row r="11" spans="1:2" ht="12.75">
      <c r="A11" s="4" t="s">
        <v>4</v>
      </c>
      <c r="B11" s="4"/>
    </row>
    <row r="12" spans="1:2" ht="12.75">
      <c r="A12" s="5" t="s">
        <v>5</v>
      </c>
      <c r="B12" s="4"/>
    </row>
    <row r="13" spans="1:2" ht="12.75">
      <c r="A13" s="8" t="s">
        <v>34</v>
      </c>
      <c r="B13" s="4"/>
    </row>
    <row r="14" spans="1:2" ht="12.75">
      <c r="A14" s="65" t="s">
        <v>36</v>
      </c>
      <c r="B14" s="4"/>
    </row>
    <row r="15" spans="1:2" ht="12.75">
      <c r="A15" s="5" t="s">
        <v>83</v>
      </c>
      <c r="B15" s="4"/>
    </row>
    <row r="16" spans="1:2" ht="13.5" thickBot="1">
      <c r="A16" s="8"/>
      <c r="B16" s="4"/>
    </row>
    <row r="17" spans="1:5" ht="16.5" thickBot="1">
      <c r="A17" s="1" t="s">
        <v>33</v>
      </c>
      <c r="B17" s="10" t="s">
        <v>32</v>
      </c>
      <c r="D17" s="11" t="s">
        <v>6</v>
      </c>
      <c r="E17" s="17"/>
    </row>
    <row r="18" spans="1:4" ht="15" thickBot="1">
      <c r="A18" s="78" t="s">
        <v>52</v>
      </c>
      <c r="B18" s="12">
        <v>12</v>
      </c>
      <c r="D18" s="18">
        <f>IF(B18&lt;25,(((24-B18)/12)*0.62)+0.31,0)</f>
        <v>0.9299999999999999</v>
      </c>
    </row>
    <row r="19" spans="1:4" ht="13.5" thickBot="1">
      <c r="A19" s="9"/>
      <c r="B19" s="7"/>
      <c r="C19" s="15" t="s">
        <v>7</v>
      </c>
      <c r="D19" s="16">
        <f>SUM(D18:D18)</f>
        <v>0.9299999999999999</v>
      </c>
    </row>
    <row r="20" spans="1:4" ht="15.75">
      <c r="A20" s="1" t="s">
        <v>37</v>
      </c>
      <c r="B20" s="7"/>
      <c r="C20" s="15"/>
      <c r="D20" s="17"/>
    </row>
    <row r="21" spans="1:4" ht="14.25">
      <c r="A21" s="79" t="s">
        <v>53</v>
      </c>
      <c r="B21" s="13">
        <v>9</v>
      </c>
      <c r="D21" s="14">
        <f>IF(B21&lt;8,0,(IF(B21&lt;9,0.11,(IF(B21&lt;10.1,0.22)))))</f>
        <v>0.22</v>
      </c>
    </row>
    <row r="22" spans="1:4" ht="12.75">
      <c r="A22" s="19"/>
      <c r="B22" s="53"/>
      <c r="C22" s="54"/>
      <c r="D22" s="55"/>
    </row>
    <row r="23" spans="1:4" ht="15.75">
      <c r="A23" s="56" t="s">
        <v>38</v>
      </c>
      <c r="B23" s="53"/>
      <c r="C23" s="54"/>
      <c r="D23" s="55"/>
    </row>
    <row r="24" spans="1:4" ht="14.25">
      <c r="A24" s="80" t="s">
        <v>54</v>
      </c>
      <c r="B24" s="13">
        <v>1</v>
      </c>
      <c r="D24" s="14">
        <f>B24*0.31</f>
        <v>0.31</v>
      </c>
    </row>
    <row r="25" spans="1:4" ht="28.5">
      <c r="A25" s="81" t="s">
        <v>55</v>
      </c>
      <c r="B25" s="13">
        <v>1</v>
      </c>
      <c r="D25" s="14">
        <f>B25*1.25</f>
        <v>1.25</v>
      </c>
    </row>
    <row r="26" spans="1:4" ht="14.25">
      <c r="A26" s="82" t="s">
        <v>56</v>
      </c>
      <c r="B26" s="13">
        <v>1</v>
      </c>
      <c r="D26" s="14">
        <f>B26*20</f>
        <v>20</v>
      </c>
    </row>
    <row r="27" spans="1:4" ht="15" thickBot="1">
      <c r="A27" s="82" t="s">
        <v>57</v>
      </c>
      <c r="B27" s="13">
        <v>1</v>
      </c>
      <c r="D27" s="14">
        <f>B27*30</f>
        <v>30</v>
      </c>
    </row>
    <row r="28" spans="1:4" ht="13.5" thickBot="1">
      <c r="A28" s="4"/>
      <c r="B28" s="20"/>
      <c r="C28" s="15" t="s">
        <v>7</v>
      </c>
      <c r="D28" s="16">
        <f>SUM(D21:D27)</f>
        <v>51.78</v>
      </c>
    </row>
    <row r="29" spans="1:2" ht="15.75">
      <c r="A29" s="1" t="s">
        <v>8</v>
      </c>
      <c r="B29" s="8"/>
    </row>
    <row r="30" spans="1:256" ht="12.75">
      <c r="A30" s="75" t="s">
        <v>58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  <c r="HE30" s="75"/>
      <c r="HF30" s="75"/>
      <c r="HG30" s="75"/>
      <c r="HH30" s="75"/>
      <c r="HI30" s="75"/>
      <c r="HJ30" s="75"/>
      <c r="HK30" s="75"/>
      <c r="HL30" s="75"/>
      <c r="HM30" s="75"/>
      <c r="HN30" s="75"/>
      <c r="HO30" s="75"/>
      <c r="HP30" s="75"/>
      <c r="HQ30" s="75"/>
      <c r="HR30" s="75"/>
      <c r="HS30" s="75"/>
      <c r="HT30" s="75"/>
      <c r="HU30" s="75"/>
      <c r="HV30" s="75"/>
      <c r="HW30" s="75"/>
      <c r="HX30" s="75"/>
      <c r="HY30" s="75"/>
      <c r="HZ30" s="75"/>
      <c r="IA30" s="75"/>
      <c r="IB30" s="75"/>
      <c r="IC30" s="75"/>
      <c r="ID30" s="75"/>
      <c r="IE30" s="75"/>
      <c r="IF30" s="75"/>
      <c r="IG30" s="75"/>
      <c r="IH30" s="75"/>
      <c r="II30" s="75"/>
      <c r="IJ30" s="75"/>
      <c r="IK30" s="75"/>
      <c r="IL30" s="75"/>
      <c r="IM30" s="75"/>
      <c r="IN30" s="75"/>
      <c r="IO30" s="75"/>
      <c r="IP30" s="75"/>
      <c r="IQ30" s="75"/>
      <c r="IR30" s="75"/>
      <c r="IS30" s="75"/>
      <c r="IT30" s="75"/>
      <c r="IU30" s="75"/>
      <c r="IV30" s="75"/>
    </row>
    <row r="31" spans="1:256" ht="12.75">
      <c r="A31" s="75" t="s">
        <v>59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5"/>
      <c r="HJ31" s="75"/>
      <c r="HK31" s="75"/>
      <c r="HL31" s="75"/>
      <c r="HM31" s="75"/>
      <c r="HN31" s="75"/>
      <c r="HO31" s="75"/>
      <c r="HP31" s="75"/>
      <c r="HQ31" s="75"/>
      <c r="HR31" s="75"/>
      <c r="HS31" s="75"/>
      <c r="HT31" s="75"/>
      <c r="HU31" s="75"/>
      <c r="HV31" s="75"/>
      <c r="HW31" s="75"/>
      <c r="HX31" s="75"/>
      <c r="HY31" s="75"/>
      <c r="HZ31" s="75"/>
      <c r="IA31" s="75"/>
      <c r="IB31" s="75"/>
      <c r="IC31" s="75"/>
      <c r="ID31" s="75"/>
      <c r="IE31" s="75"/>
      <c r="IF31" s="75"/>
      <c r="IG31" s="75"/>
      <c r="IH31" s="75"/>
      <c r="II31" s="75"/>
      <c r="IJ31" s="75"/>
      <c r="IK31" s="75"/>
      <c r="IL31" s="75"/>
      <c r="IM31" s="75"/>
      <c r="IN31" s="75"/>
      <c r="IO31" s="75"/>
      <c r="IP31" s="75"/>
      <c r="IQ31" s="75"/>
      <c r="IR31" s="75"/>
      <c r="IS31" s="75"/>
      <c r="IT31" s="75"/>
      <c r="IU31" s="75"/>
      <c r="IV31" s="75"/>
    </row>
    <row r="32" spans="1:256" ht="12.75">
      <c r="A32" s="75" t="s">
        <v>60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</row>
    <row r="33" spans="1:256" ht="13.5" thickBo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  <c r="GI33" s="75"/>
      <c r="GJ33" s="75"/>
      <c r="GK33" s="75"/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  <c r="HE33" s="75"/>
      <c r="HF33" s="75"/>
      <c r="HG33" s="75"/>
      <c r="HH33" s="75"/>
      <c r="HI33" s="75"/>
      <c r="HJ33" s="75"/>
      <c r="HK33" s="75"/>
      <c r="HL33" s="75"/>
      <c r="HM33" s="75"/>
      <c r="HN33" s="75"/>
      <c r="HO33" s="75"/>
      <c r="HP33" s="75"/>
      <c r="HQ33" s="75"/>
      <c r="HR33" s="75"/>
      <c r="HS33" s="75"/>
      <c r="HT33" s="75"/>
      <c r="HU33" s="75"/>
      <c r="HV33" s="75"/>
      <c r="HW33" s="75"/>
      <c r="HX33" s="75"/>
      <c r="HY33" s="75"/>
      <c r="HZ33" s="75"/>
      <c r="IA33" s="75"/>
      <c r="IB33" s="75"/>
      <c r="IC33" s="75"/>
      <c r="ID33" s="75"/>
      <c r="IE33" s="75"/>
      <c r="IF33" s="75"/>
      <c r="IG33" s="75"/>
      <c r="IH33" s="75"/>
      <c r="II33" s="75"/>
      <c r="IJ33" s="75"/>
      <c r="IK33" s="75"/>
      <c r="IL33" s="75"/>
      <c r="IM33" s="75"/>
      <c r="IN33" s="75"/>
      <c r="IO33" s="75"/>
      <c r="IP33" s="75"/>
      <c r="IQ33" s="75"/>
      <c r="IR33" s="75"/>
      <c r="IS33" s="75"/>
      <c r="IT33" s="75"/>
      <c r="IU33" s="75"/>
      <c r="IV33" s="75"/>
    </row>
    <row r="34" spans="1:4" ht="15" thickBot="1">
      <c r="A34" s="9" t="s">
        <v>61</v>
      </c>
      <c r="B34" s="21" t="s">
        <v>9</v>
      </c>
      <c r="C34" s="22"/>
      <c r="D34" s="11" t="s">
        <v>6</v>
      </c>
    </row>
    <row r="35" spans="1:4" ht="12.75">
      <c r="A35" s="78" t="s">
        <v>20</v>
      </c>
      <c r="B35" s="23">
        <v>1</v>
      </c>
      <c r="C35" s="20"/>
      <c r="D35" s="18">
        <f>B35*20</f>
        <v>20</v>
      </c>
    </row>
    <row r="36" spans="1:4" ht="12.75">
      <c r="A36" s="78" t="s">
        <v>19</v>
      </c>
      <c r="B36" s="23">
        <v>1</v>
      </c>
      <c r="C36" s="20"/>
      <c r="D36" s="18">
        <f>B36*10</f>
        <v>10</v>
      </c>
    </row>
    <row r="37" spans="1:4" ht="12.75">
      <c r="A37" s="78" t="s">
        <v>18</v>
      </c>
      <c r="B37" s="23">
        <v>1</v>
      </c>
      <c r="C37" s="20"/>
      <c r="D37" s="18">
        <f>(B37)*5</f>
        <v>5</v>
      </c>
    </row>
    <row r="38" spans="1:4" ht="12.75">
      <c r="A38" s="78" t="s">
        <v>21</v>
      </c>
      <c r="B38" s="24">
        <v>1</v>
      </c>
      <c r="C38" s="20"/>
      <c r="D38" s="14">
        <f>(B38)*2.5</f>
        <v>2.5</v>
      </c>
    </row>
    <row r="39" spans="1:4" ht="12.75">
      <c r="A39" s="78" t="s">
        <v>22</v>
      </c>
      <c r="B39" s="24">
        <v>1</v>
      </c>
      <c r="C39" s="20"/>
      <c r="D39" s="14">
        <f>(B39)*1.25</f>
        <v>1.25</v>
      </c>
    </row>
    <row r="40" spans="1:4" ht="13.5" thickBot="1">
      <c r="A40" s="78" t="s">
        <v>23</v>
      </c>
      <c r="B40" s="24">
        <v>1</v>
      </c>
      <c r="C40" s="20"/>
      <c r="D40" s="14">
        <f>(B40)*0.62</f>
        <v>0.62</v>
      </c>
    </row>
    <row r="41" spans="1:4" ht="13.5" thickBot="1">
      <c r="A41" s="82" t="s">
        <v>51</v>
      </c>
      <c r="B41" s="4"/>
      <c r="C41" s="15" t="s">
        <v>7</v>
      </c>
      <c r="D41" s="16">
        <f>SUM(D35:D40)</f>
        <v>39.37</v>
      </c>
    </row>
    <row r="42" spans="1:4" ht="13.5" thickBot="1">
      <c r="A42" s="4"/>
      <c r="B42" s="4"/>
      <c r="C42" s="15"/>
      <c r="D42" s="25"/>
    </row>
    <row r="43" spans="1:4" ht="15" thickBot="1">
      <c r="A43" s="9" t="s">
        <v>62</v>
      </c>
      <c r="B43" s="47"/>
      <c r="C43" s="21" t="s">
        <v>49</v>
      </c>
      <c r="D43" s="35" t="s">
        <v>6</v>
      </c>
    </row>
    <row r="44" spans="1:4" ht="13.5" thickBot="1">
      <c r="A44" s="94" t="s">
        <v>20</v>
      </c>
      <c r="B44" s="95"/>
      <c r="C44" s="48"/>
      <c r="D44" s="36"/>
    </row>
    <row r="45" spans="1:4" ht="12.75">
      <c r="A45" s="104" t="s">
        <v>39</v>
      </c>
      <c r="B45" s="105"/>
      <c r="C45" s="57">
        <v>2</v>
      </c>
      <c r="D45" s="37">
        <f>IF(C45&lt;2,0,10/(C45+1))</f>
        <v>3.3333333333333335</v>
      </c>
    </row>
    <row r="46" spans="1:4" ht="12.75">
      <c r="A46" s="96" t="s">
        <v>39</v>
      </c>
      <c r="B46" s="97"/>
      <c r="C46" s="58">
        <v>3</v>
      </c>
      <c r="D46" s="38">
        <f aca="true" t="shared" si="0" ref="D46:D52">IF(C46&lt;2,0,10/(C46+1))</f>
        <v>2.5</v>
      </c>
    </row>
    <row r="47" spans="1:4" ht="12.75">
      <c r="A47" s="96" t="s">
        <v>39</v>
      </c>
      <c r="B47" s="97"/>
      <c r="C47" s="58">
        <v>4</v>
      </c>
      <c r="D47" s="38">
        <f t="shared" si="0"/>
        <v>2</v>
      </c>
    </row>
    <row r="48" spans="1:4" ht="12.75">
      <c r="A48" s="96" t="s">
        <v>39</v>
      </c>
      <c r="B48" s="97"/>
      <c r="C48" s="58">
        <v>5</v>
      </c>
      <c r="D48" s="38">
        <f t="shared" si="0"/>
        <v>1.6666666666666667</v>
      </c>
    </row>
    <row r="49" spans="1:4" ht="12.75">
      <c r="A49" s="96" t="s">
        <v>39</v>
      </c>
      <c r="B49" s="97"/>
      <c r="C49" s="58">
        <v>6</v>
      </c>
      <c r="D49" s="38">
        <f t="shared" si="0"/>
        <v>1.4285714285714286</v>
      </c>
    </row>
    <row r="50" spans="1:4" ht="12.75">
      <c r="A50" s="96" t="s">
        <v>39</v>
      </c>
      <c r="B50" s="97"/>
      <c r="C50" s="58">
        <v>7</v>
      </c>
      <c r="D50" s="38">
        <f t="shared" si="0"/>
        <v>1.25</v>
      </c>
    </row>
    <row r="51" spans="1:4" ht="12.75">
      <c r="A51" s="96" t="s">
        <v>39</v>
      </c>
      <c r="B51" s="97"/>
      <c r="C51" s="58">
        <v>8</v>
      </c>
      <c r="D51" s="38">
        <f t="shared" si="0"/>
        <v>1.1111111111111112</v>
      </c>
    </row>
    <row r="52" spans="1:4" ht="13.5" thickBot="1">
      <c r="A52" s="98" t="s">
        <v>39</v>
      </c>
      <c r="B52" s="99"/>
      <c r="C52" s="59">
        <v>9</v>
      </c>
      <c r="D52" s="40">
        <f t="shared" si="0"/>
        <v>1</v>
      </c>
    </row>
    <row r="53" spans="1:4" ht="13.5" thickBot="1">
      <c r="A53" s="100" t="s">
        <v>19</v>
      </c>
      <c r="B53" s="101"/>
      <c r="C53" s="41"/>
      <c r="D53" s="42"/>
    </row>
    <row r="54" spans="1:4" ht="12.75">
      <c r="A54" s="102" t="s">
        <v>39</v>
      </c>
      <c r="B54" s="103"/>
      <c r="C54" s="60">
        <v>2</v>
      </c>
      <c r="D54" s="44">
        <f>IF(C54&lt;2,0,5/(C54+1))</f>
        <v>1.6666666666666667</v>
      </c>
    </row>
    <row r="55" spans="1:4" ht="12.75">
      <c r="A55" s="86" t="s">
        <v>39</v>
      </c>
      <c r="B55" s="87"/>
      <c r="C55" s="58">
        <v>3</v>
      </c>
      <c r="D55" s="38">
        <f aca="true" t="shared" si="1" ref="D55:D61">IF(C55&lt;2,0,5/(C55+1))</f>
        <v>1.25</v>
      </c>
    </row>
    <row r="56" spans="1:4" ht="12.75">
      <c r="A56" s="86" t="s">
        <v>39</v>
      </c>
      <c r="B56" s="87"/>
      <c r="C56" s="58">
        <v>4</v>
      </c>
      <c r="D56" s="38">
        <f t="shared" si="1"/>
        <v>1</v>
      </c>
    </row>
    <row r="57" spans="1:4" ht="12.75">
      <c r="A57" s="86" t="s">
        <v>39</v>
      </c>
      <c r="B57" s="87"/>
      <c r="C57" s="58">
        <v>5</v>
      </c>
      <c r="D57" s="38">
        <f t="shared" si="1"/>
        <v>0.8333333333333334</v>
      </c>
    </row>
    <row r="58" spans="1:4" ht="12.75">
      <c r="A58" s="86" t="s">
        <v>39</v>
      </c>
      <c r="B58" s="87"/>
      <c r="C58" s="58">
        <v>6</v>
      </c>
      <c r="D58" s="38">
        <f t="shared" si="1"/>
        <v>0.7142857142857143</v>
      </c>
    </row>
    <row r="59" spans="1:4" ht="12.75">
      <c r="A59" s="86" t="s">
        <v>39</v>
      </c>
      <c r="B59" s="87"/>
      <c r="C59" s="58">
        <v>7</v>
      </c>
      <c r="D59" s="38">
        <f t="shared" si="1"/>
        <v>0.625</v>
      </c>
    </row>
    <row r="60" spans="1:4" ht="12.75">
      <c r="A60" s="86" t="s">
        <v>39</v>
      </c>
      <c r="B60" s="87"/>
      <c r="C60" s="58">
        <v>8</v>
      </c>
      <c r="D60" s="38">
        <f t="shared" si="1"/>
        <v>0.5555555555555556</v>
      </c>
    </row>
    <row r="61" spans="1:4" ht="13.5" thickBot="1">
      <c r="A61" s="92" t="s">
        <v>39</v>
      </c>
      <c r="B61" s="93"/>
      <c r="C61" s="59">
        <v>9</v>
      </c>
      <c r="D61" s="40">
        <f t="shared" si="1"/>
        <v>0.5</v>
      </c>
    </row>
    <row r="62" spans="1:4" ht="13.5" thickBot="1">
      <c r="A62" s="90" t="s">
        <v>18</v>
      </c>
      <c r="B62" s="91"/>
      <c r="C62" s="41"/>
      <c r="D62" s="42"/>
    </row>
    <row r="63" spans="1:4" ht="12.75">
      <c r="A63" s="49" t="s">
        <v>39</v>
      </c>
      <c r="B63" s="63"/>
      <c r="C63" s="43">
        <v>2</v>
      </c>
      <c r="D63" s="44">
        <f>IF(C63&lt;2,0,2.5/(C63+1))</f>
        <v>0.8333333333333334</v>
      </c>
    </row>
    <row r="64" spans="1:4" ht="12.75">
      <c r="A64" s="50" t="s">
        <v>39</v>
      </c>
      <c r="B64" s="61"/>
      <c r="C64" s="29">
        <v>4</v>
      </c>
      <c r="D64" s="38">
        <f aca="true" t="shared" si="2" ref="D64:D70">IF(C64&lt;2,0,2.5/(C64+1))</f>
        <v>0.5</v>
      </c>
    </row>
    <row r="65" spans="1:4" ht="12.75">
      <c r="A65" s="50" t="s">
        <v>39</v>
      </c>
      <c r="B65" s="61"/>
      <c r="C65" s="29">
        <v>5</v>
      </c>
      <c r="D65" s="38">
        <f t="shared" si="2"/>
        <v>0.4166666666666667</v>
      </c>
    </row>
    <row r="66" spans="1:4" ht="12.75">
      <c r="A66" s="50" t="s">
        <v>39</v>
      </c>
      <c r="B66" s="61"/>
      <c r="C66" s="29">
        <v>6</v>
      </c>
      <c r="D66" s="38">
        <f t="shared" si="2"/>
        <v>0.35714285714285715</v>
      </c>
    </row>
    <row r="67" spans="1:4" ht="12.75">
      <c r="A67" s="50" t="s">
        <v>39</v>
      </c>
      <c r="B67" s="61"/>
      <c r="C67" s="29">
        <v>7</v>
      </c>
      <c r="D67" s="38">
        <f t="shared" si="2"/>
        <v>0.3125</v>
      </c>
    </row>
    <row r="68" spans="1:4" ht="12.75">
      <c r="A68" s="50" t="s">
        <v>39</v>
      </c>
      <c r="B68" s="61"/>
      <c r="C68" s="29">
        <v>8</v>
      </c>
      <c r="D68" s="38">
        <f t="shared" si="2"/>
        <v>0.2777777777777778</v>
      </c>
    </row>
    <row r="69" spans="1:4" ht="12.75">
      <c r="A69" s="50" t="s">
        <v>39</v>
      </c>
      <c r="B69" s="61"/>
      <c r="C69" s="29">
        <v>9</v>
      </c>
      <c r="D69" s="38">
        <f t="shared" si="2"/>
        <v>0.25</v>
      </c>
    </row>
    <row r="70" spans="1:4" ht="13.5" thickBot="1">
      <c r="A70" s="51" t="s">
        <v>39</v>
      </c>
      <c r="B70" s="62"/>
      <c r="C70" s="39">
        <v>10</v>
      </c>
      <c r="D70" s="40">
        <f t="shared" si="2"/>
        <v>0.22727272727272727</v>
      </c>
    </row>
    <row r="71" spans="1:4" ht="13.5" thickBot="1">
      <c r="A71" s="88" t="s">
        <v>21</v>
      </c>
      <c r="B71" s="89"/>
      <c r="C71" s="41"/>
      <c r="D71" s="42"/>
    </row>
    <row r="72" spans="1:4" ht="12.75">
      <c r="A72" s="86" t="s">
        <v>39</v>
      </c>
      <c r="B72" s="87"/>
      <c r="C72" s="43">
        <v>2</v>
      </c>
      <c r="D72" s="44">
        <f>IF(C72&lt;2,0,1.25/(C72+1))</f>
        <v>0.4166666666666667</v>
      </c>
    </row>
    <row r="73" spans="1:4" ht="12.75">
      <c r="A73" s="86" t="s">
        <v>39</v>
      </c>
      <c r="B73" s="87"/>
      <c r="C73" s="29">
        <v>2</v>
      </c>
      <c r="D73" s="37">
        <f aca="true" t="shared" si="3" ref="D73:D79">IF(C73&lt;2,0,1.25/(C73+1))</f>
        <v>0.4166666666666667</v>
      </c>
    </row>
    <row r="74" spans="1:4" ht="12.75">
      <c r="A74" s="86" t="s">
        <v>39</v>
      </c>
      <c r="B74" s="87"/>
      <c r="C74" s="29">
        <v>0</v>
      </c>
      <c r="D74" s="37">
        <f t="shared" si="3"/>
        <v>0</v>
      </c>
    </row>
    <row r="75" spans="1:4" ht="12.75">
      <c r="A75" s="86" t="s">
        <v>39</v>
      </c>
      <c r="B75" s="87"/>
      <c r="C75" s="29">
        <v>0</v>
      </c>
      <c r="D75" s="37">
        <f t="shared" si="3"/>
        <v>0</v>
      </c>
    </row>
    <row r="76" spans="1:4" ht="12.75">
      <c r="A76" s="86" t="s">
        <v>39</v>
      </c>
      <c r="B76" s="87"/>
      <c r="C76" s="29">
        <v>0</v>
      </c>
      <c r="D76" s="37">
        <f t="shared" si="3"/>
        <v>0</v>
      </c>
    </row>
    <row r="77" spans="1:4" ht="12.75">
      <c r="A77" s="86" t="s">
        <v>39</v>
      </c>
      <c r="B77" s="87"/>
      <c r="C77" s="29">
        <v>0</v>
      </c>
      <c r="D77" s="37">
        <f t="shared" si="3"/>
        <v>0</v>
      </c>
    </row>
    <row r="78" spans="1:4" ht="12.75">
      <c r="A78" s="86" t="s">
        <v>39</v>
      </c>
      <c r="B78" s="87"/>
      <c r="C78" s="29">
        <v>0</v>
      </c>
      <c r="D78" s="37">
        <f t="shared" si="3"/>
        <v>0</v>
      </c>
    </row>
    <row r="79" spans="1:4" ht="13.5" thickBot="1">
      <c r="A79" s="86" t="s">
        <v>39</v>
      </c>
      <c r="B79" s="87"/>
      <c r="C79" s="39">
        <v>0</v>
      </c>
      <c r="D79" s="45">
        <f t="shared" si="3"/>
        <v>0</v>
      </c>
    </row>
    <row r="80" spans="1:4" ht="13.5" thickBot="1">
      <c r="A80" s="88" t="s">
        <v>22</v>
      </c>
      <c r="B80" s="89"/>
      <c r="C80" s="41"/>
      <c r="D80" s="42"/>
    </row>
    <row r="81" spans="1:4" ht="12.75">
      <c r="A81" s="86" t="s">
        <v>39</v>
      </c>
      <c r="B81" s="87"/>
      <c r="C81" s="43">
        <v>2</v>
      </c>
      <c r="D81" s="44">
        <f>IF(C81&lt;2,0,0.63/(C81+1))</f>
        <v>0.21</v>
      </c>
    </row>
    <row r="82" spans="1:4" ht="12.75">
      <c r="A82" s="86" t="s">
        <v>39</v>
      </c>
      <c r="B82" s="87"/>
      <c r="C82" s="29">
        <v>3</v>
      </c>
      <c r="D82" s="37">
        <f aca="true" t="shared" si="4" ref="D82:D88">IF(C82&lt;2,0,0.63/(C82+1))</f>
        <v>0.1575</v>
      </c>
    </row>
    <row r="83" spans="1:4" ht="12.75">
      <c r="A83" s="86" t="s">
        <v>39</v>
      </c>
      <c r="B83" s="87"/>
      <c r="C83" s="29">
        <v>4</v>
      </c>
      <c r="D83" s="37">
        <f t="shared" si="4"/>
        <v>0.126</v>
      </c>
    </row>
    <row r="84" spans="1:4" ht="12.75">
      <c r="A84" s="86" t="s">
        <v>39</v>
      </c>
      <c r="B84" s="87"/>
      <c r="C84" s="29">
        <v>5</v>
      </c>
      <c r="D84" s="37">
        <f t="shared" si="4"/>
        <v>0.105</v>
      </c>
    </row>
    <row r="85" spans="1:4" ht="12.75">
      <c r="A85" s="86" t="s">
        <v>39</v>
      </c>
      <c r="B85" s="87"/>
      <c r="C85" s="29">
        <v>6</v>
      </c>
      <c r="D85" s="37">
        <f t="shared" si="4"/>
        <v>0.09</v>
      </c>
    </row>
    <row r="86" spans="1:4" ht="12.75">
      <c r="A86" s="86" t="s">
        <v>39</v>
      </c>
      <c r="B86" s="87"/>
      <c r="C86" s="29">
        <v>7</v>
      </c>
      <c r="D86" s="37">
        <f t="shared" si="4"/>
        <v>0.07875</v>
      </c>
    </row>
    <row r="87" spans="1:4" ht="12.75">
      <c r="A87" s="86" t="s">
        <v>39</v>
      </c>
      <c r="B87" s="87"/>
      <c r="C87" s="29">
        <v>8</v>
      </c>
      <c r="D87" s="37">
        <f t="shared" si="4"/>
        <v>0.07</v>
      </c>
    </row>
    <row r="88" spans="1:4" ht="13.5" thickBot="1">
      <c r="A88" s="86" t="s">
        <v>39</v>
      </c>
      <c r="B88" s="87"/>
      <c r="C88" s="39">
        <v>9</v>
      </c>
      <c r="D88" s="45">
        <f t="shared" si="4"/>
        <v>0.063</v>
      </c>
    </row>
    <row r="89" spans="1:4" ht="13.5" thickBot="1">
      <c r="A89" s="88" t="s">
        <v>40</v>
      </c>
      <c r="B89" s="89"/>
      <c r="C89" s="41"/>
      <c r="D89" s="42"/>
    </row>
    <row r="90" spans="1:4" ht="12.75">
      <c r="A90" s="86" t="s">
        <v>39</v>
      </c>
      <c r="B90" s="87"/>
      <c r="C90" s="69">
        <v>3</v>
      </c>
      <c r="D90" s="72">
        <f>IF(C90&lt;2,0,0.32/(C90+1))</f>
        <v>0.08</v>
      </c>
    </row>
    <row r="91" spans="1:4" ht="12.75">
      <c r="A91" s="86" t="s">
        <v>39</v>
      </c>
      <c r="B91" s="87"/>
      <c r="C91" s="70">
        <v>2</v>
      </c>
      <c r="D91" s="73">
        <f>IF(C91&lt;2,0,0.32/(C91+1))</f>
        <v>0.10666666666666667</v>
      </c>
    </row>
    <row r="92" spans="1:4" ht="12.75">
      <c r="A92" s="86" t="s">
        <v>39</v>
      </c>
      <c r="B92" s="87"/>
      <c r="C92" s="70">
        <v>4</v>
      </c>
      <c r="D92" s="73">
        <f>IF(C92&lt;2,0,0.32/(C92+1))</f>
        <v>0.064</v>
      </c>
    </row>
    <row r="93" spans="1:4" ht="12.75">
      <c r="A93" s="86" t="s">
        <v>39</v>
      </c>
      <c r="B93" s="87"/>
      <c r="C93" s="70">
        <v>5</v>
      </c>
      <c r="D93" s="73">
        <f>IF(C93&lt;2,0,0.32/(C93+1))</f>
        <v>0.05333333333333334</v>
      </c>
    </row>
    <row r="94" spans="1:4" ht="13.5" thickBot="1">
      <c r="A94" s="86" t="s">
        <v>39</v>
      </c>
      <c r="B94" s="87"/>
      <c r="C94" s="71">
        <v>14</v>
      </c>
      <c r="D94" s="74">
        <f>IF(C94&lt;2,0,0.32/(C94+1))</f>
        <v>0.021333333333333333</v>
      </c>
    </row>
    <row r="95" spans="1:4" ht="13.5" thickBot="1">
      <c r="A95" s="4"/>
      <c r="B95" s="4"/>
      <c r="C95" s="15" t="s">
        <v>7</v>
      </c>
      <c r="D95" s="46">
        <f>SUM(D45:D94)</f>
        <v>26.66813383838384</v>
      </c>
    </row>
    <row r="96" spans="1:4" ht="15" thickBot="1">
      <c r="A96" s="83" t="s">
        <v>70</v>
      </c>
      <c r="B96" s="4"/>
      <c r="C96" s="15"/>
      <c r="D96" s="25"/>
    </row>
    <row r="97" spans="1:4" ht="13.5" thickBot="1">
      <c r="A97" s="9"/>
      <c r="B97" s="30" t="s">
        <v>9</v>
      </c>
      <c r="D97" s="11" t="s">
        <v>6</v>
      </c>
    </row>
    <row r="98" spans="1:4" ht="12.75">
      <c r="A98" s="78" t="s">
        <v>26</v>
      </c>
      <c r="B98" s="23">
        <v>1</v>
      </c>
      <c r="C98" s="20"/>
      <c r="D98" s="18">
        <f>B98*20/8</f>
        <v>2.5</v>
      </c>
    </row>
    <row r="99" spans="1:4" ht="12.75">
      <c r="A99" s="78" t="s">
        <v>27</v>
      </c>
      <c r="B99" s="23">
        <v>1</v>
      </c>
      <c r="C99" s="20"/>
      <c r="D99" s="18">
        <f>B99*10/8</f>
        <v>1.25</v>
      </c>
    </row>
    <row r="100" spans="1:4" ht="12.75">
      <c r="A100" s="78" t="s">
        <v>28</v>
      </c>
      <c r="B100" s="23">
        <v>1</v>
      </c>
      <c r="C100" s="20"/>
      <c r="D100" s="18">
        <f>(B100)*5/8</f>
        <v>0.625</v>
      </c>
    </row>
    <row r="101" spans="1:4" ht="12.75">
      <c r="A101" s="78" t="s">
        <v>29</v>
      </c>
      <c r="B101" s="24">
        <v>1</v>
      </c>
      <c r="C101" s="20"/>
      <c r="D101" s="14">
        <f>(B101)*2.5/8</f>
        <v>0.3125</v>
      </c>
    </row>
    <row r="102" spans="1:4" ht="12.75">
      <c r="A102" s="78" t="s">
        <v>30</v>
      </c>
      <c r="B102" s="24">
        <v>1</v>
      </c>
      <c r="C102" s="20"/>
      <c r="D102" s="14">
        <f>(B102)*1.25/8</f>
        <v>0.15625</v>
      </c>
    </row>
    <row r="103" spans="1:4" ht="13.5" thickBot="1">
      <c r="A103" s="78" t="s">
        <v>31</v>
      </c>
      <c r="B103" s="24">
        <v>1</v>
      </c>
      <c r="C103" s="20"/>
      <c r="D103" s="14">
        <f>(B103)*0.6/8</f>
        <v>0.075</v>
      </c>
    </row>
    <row r="104" spans="1:4" ht="13.5" thickBot="1">
      <c r="A104" s="66"/>
      <c r="B104" s="4"/>
      <c r="C104" s="15" t="s">
        <v>7</v>
      </c>
      <c r="D104" s="16">
        <f>SUM(D98:D103)</f>
        <v>4.91875</v>
      </c>
    </row>
    <row r="105" spans="1:4" ht="12.75">
      <c r="A105" s="75"/>
      <c r="B105" s="4"/>
      <c r="C105" s="15"/>
      <c r="D105" s="25"/>
    </row>
    <row r="106" spans="1:4" ht="13.5" thickBot="1">
      <c r="A106" s="75"/>
      <c r="B106" s="4"/>
      <c r="C106" s="15"/>
      <c r="D106" s="25"/>
    </row>
    <row r="107" spans="1:4" ht="13.5" thickBot="1">
      <c r="A107" s="9" t="s">
        <v>42</v>
      </c>
      <c r="B107" s="30" t="s">
        <v>9</v>
      </c>
      <c r="D107" s="11" t="s">
        <v>6</v>
      </c>
    </row>
    <row r="108" spans="1:4" ht="14.25">
      <c r="A108" s="76" t="s">
        <v>63</v>
      </c>
      <c r="B108" s="23">
        <v>1</v>
      </c>
      <c r="C108" s="53"/>
      <c r="D108" s="18">
        <f>IF(B108&gt;5,3,B108*0.6)</f>
        <v>0.6</v>
      </c>
    </row>
    <row r="109" spans="1:4" ht="14.25">
      <c r="A109" s="77" t="s">
        <v>65</v>
      </c>
      <c r="B109" s="24">
        <v>1</v>
      </c>
      <c r="C109" s="53"/>
      <c r="D109" s="14">
        <f>IF(B109&gt;5,1.5,B109*0.3)</f>
        <v>0.3</v>
      </c>
    </row>
    <row r="110" spans="1:4" ht="14.25">
      <c r="A110" s="77" t="s">
        <v>64</v>
      </c>
      <c r="B110" s="24">
        <v>1</v>
      </c>
      <c r="C110" s="53"/>
      <c r="D110" s="14">
        <f>IF(B110&gt;5,4.5,B110*0.9)</f>
        <v>0.9</v>
      </c>
    </row>
    <row r="111" spans="1:4" ht="14.25">
      <c r="A111" s="77" t="s">
        <v>66</v>
      </c>
      <c r="B111" s="24">
        <v>1</v>
      </c>
      <c r="C111" s="53"/>
      <c r="D111" s="14">
        <f>IF(B111&gt;5,2.25,B111*0.45)</f>
        <v>0.45</v>
      </c>
    </row>
    <row r="112" spans="1:4" ht="12.75">
      <c r="A112" s="67"/>
      <c r="B112" s="53"/>
      <c r="C112" s="53"/>
      <c r="D112" s="55"/>
    </row>
    <row r="113" spans="1:4" ht="12.75">
      <c r="A113" s="64" t="s">
        <v>45</v>
      </c>
      <c r="B113" s="53"/>
      <c r="C113" s="53"/>
      <c r="D113" s="55"/>
    </row>
    <row r="114" spans="1:4" ht="14.25">
      <c r="A114" s="79" t="s">
        <v>67</v>
      </c>
      <c r="B114" s="24">
        <v>1</v>
      </c>
      <c r="C114" s="53"/>
      <c r="D114" s="14">
        <f>IF(B114&gt;5,25,B114*5)</f>
        <v>5</v>
      </c>
    </row>
    <row r="115" spans="1:4" ht="14.25">
      <c r="A115" s="79" t="s">
        <v>68</v>
      </c>
      <c r="B115" s="24">
        <v>1</v>
      </c>
      <c r="C115" s="53"/>
      <c r="D115" s="52">
        <f>IF(B115&gt;5,10,B115*2)</f>
        <v>2</v>
      </c>
    </row>
    <row r="116" spans="1:4" ht="15" thickBot="1">
      <c r="A116" s="79" t="s">
        <v>69</v>
      </c>
      <c r="B116" s="24">
        <v>1</v>
      </c>
      <c r="C116" s="53"/>
      <c r="D116" s="52">
        <f>IF(B116&gt;4,4.5,B116*1.25)</f>
        <v>1.25</v>
      </c>
    </row>
    <row r="117" spans="1:4" ht="13.5" thickBot="1">
      <c r="A117" s="76"/>
      <c r="B117" s="4"/>
      <c r="C117" s="15" t="s">
        <v>7</v>
      </c>
      <c r="D117" s="16">
        <f>SUM(D108:D116)</f>
        <v>10.5</v>
      </c>
    </row>
    <row r="118" spans="1:4" ht="13.5" thickBot="1">
      <c r="A118" s="66"/>
      <c r="B118" s="4"/>
      <c r="D118" s="26"/>
    </row>
    <row r="119" spans="1:4" ht="16.5" thickBot="1">
      <c r="A119" s="31"/>
      <c r="B119" s="32"/>
      <c r="C119" s="33" t="s">
        <v>10</v>
      </c>
      <c r="D119" s="34">
        <f>D19+D28+D41+D95+D104+D117</f>
        <v>134.16688383838385</v>
      </c>
    </row>
    <row r="120" spans="1:3" ht="15.75">
      <c r="A120" s="7"/>
      <c r="B120" s="4"/>
      <c r="C120" s="27"/>
    </row>
    <row r="121" spans="1:2" ht="15.75">
      <c r="A121" s="28" t="s">
        <v>11</v>
      </c>
      <c r="B121" s="4"/>
    </row>
    <row r="122" spans="1:2" ht="12.75">
      <c r="A122" s="4" t="s">
        <v>12</v>
      </c>
      <c r="B122" s="4"/>
    </row>
    <row r="123" spans="1:2" ht="12.75">
      <c r="A123" s="4" t="s">
        <v>13</v>
      </c>
      <c r="B123" s="4"/>
    </row>
    <row r="124" spans="1:2" ht="12.75">
      <c r="A124" s="19" t="s">
        <v>50</v>
      </c>
      <c r="B124" s="4"/>
    </row>
    <row r="125" spans="1:2" ht="12.75">
      <c r="A125" s="4" t="s">
        <v>46</v>
      </c>
      <c r="B125" s="4"/>
    </row>
    <row r="126" spans="1:2" ht="12.75">
      <c r="A126" s="4" t="s">
        <v>47</v>
      </c>
      <c r="B126" s="4"/>
    </row>
    <row r="127" spans="1:2" ht="12.75">
      <c r="A127" s="8"/>
      <c r="B127" s="4"/>
    </row>
    <row r="128" spans="1:2" ht="12.75">
      <c r="A128" s="4"/>
      <c r="B128" s="4"/>
    </row>
    <row r="129" spans="1:2" ht="15.75">
      <c r="A129" s="1" t="s">
        <v>14</v>
      </c>
      <c r="B129" s="4"/>
    </row>
    <row r="130" spans="1:2" ht="12.75">
      <c r="A130" s="4" t="s">
        <v>15</v>
      </c>
      <c r="B130" s="4"/>
    </row>
    <row r="131" spans="1:2" ht="12.75">
      <c r="A131" s="4" t="s">
        <v>35</v>
      </c>
      <c r="B131" s="4"/>
    </row>
    <row r="132" spans="1:2" ht="12.75">
      <c r="A132" s="4"/>
      <c r="B132" s="4"/>
    </row>
    <row r="133" spans="1:2" ht="12.75">
      <c r="A133" s="8" t="s">
        <v>16</v>
      </c>
      <c r="B133" s="4"/>
    </row>
    <row r="134" spans="1:2" ht="12.75">
      <c r="A134" s="4"/>
      <c r="B134" s="4"/>
    </row>
    <row r="135" spans="1:2" ht="12.75">
      <c r="A135" s="4" t="s">
        <v>17</v>
      </c>
      <c r="B135" s="4"/>
    </row>
    <row r="138" ht="12.75">
      <c r="A138" s="68" t="s">
        <v>43</v>
      </c>
    </row>
    <row r="140" ht="12.75">
      <c r="A140" t="s">
        <v>44</v>
      </c>
    </row>
    <row r="143" ht="12.75">
      <c r="A143" s="5" t="s">
        <v>82</v>
      </c>
    </row>
    <row r="145" ht="15">
      <c r="A145" s="84" t="s">
        <v>84</v>
      </c>
    </row>
    <row r="146" ht="15">
      <c r="A146" s="84" t="s">
        <v>71</v>
      </c>
    </row>
    <row r="147" ht="15">
      <c r="A147" s="84" t="s">
        <v>72</v>
      </c>
    </row>
    <row r="148" ht="15">
      <c r="A148" s="84" t="s">
        <v>73</v>
      </c>
    </row>
    <row r="149" ht="15">
      <c r="A149" s="84" t="s">
        <v>74</v>
      </c>
    </row>
    <row r="150" ht="15">
      <c r="A150" s="84" t="s">
        <v>75</v>
      </c>
    </row>
    <row r="151" ht="30">
      <c r="A151" s="84" t="s">
        <v>76</v>
      </c>
    </row>
    <row r="152" ht="30">
      <c r="A152" s="84" t="s">
        <v>77</v>
      </c>
    </row>
    <row r="153" ht="38.25">
      <c r="A153" s="85" t="s">
        <v>78</v>
      </c>
    </row>
    <row r="154" ht="15">
      <c r="A154" s="84" t="s">
        <v>79</v>
      </c>
    </row>
    <row r="155" ht="15">
      <c r="A155" s="84" t="s">
        <v>80</v>
      </c>
    </row>
    <row r="156" ht="15">
      <c r="A156" s="84" t="s">
        <v>81</v>
      </c>
    </row>
  </sheetData>
  <sheetProtection/>
  <mergeCells count="43">
    <mergeCell ref="A55:B55"/>
    <mergeCell ref="A51:B51"/>
    <mergeCell ref="A52:B52"/>
    <mergeCell ref="A53:B53"/>
    <mergeCell ref="A54:B54"/>
    <mergeCell ref="A45:B45"/>
    <mergeCell ref="A44:B44"/>
    <mergeCell ref="A46:B46"/>
    <mergeCell ref="A50:B50"/>
    <mergeCell ref="A47:B47"/>
    <mergeCell ref="A49:B49"/>
    <mergeCell ref="A48:B48"/>
    <mergeCell ref="A56:B56"/>
    <mergeCell ref="A62:B62"/>
    <mergeCell ref="A71:B71"/>
    <mergeCell ref="A72:B72"/>
    <mergeCell ref="A59:B59"/>
    <mergeCell ref="A60:B60"/>
    <mergeCell ref="A61:B61"/>
    <mergeCell ref="A58:B58"/>
    <mergeCell ref="A57:B57"/>
    <mergeCell ref="A73:B73"/>
    <mergeCell ref="A74:B74"/>
    <mergeCell ref="A76:B76"/>
    <mergeCell ref="A77:B77"/>
    <mergeCell ref="A75:B75"/>
    <mergeCell ref="A78:B78"/>
    <mergeCell ref="A79:B79"/>
    <mergeCell ref="A81:B81"/>
    <mergeCell ref="A80:B80"/>
    <mergeCell ref="A82:B82"/>
    <mergeCell ref="A83:B83"/>
    <mergeCell ref="A85:B85"/>
    <mergeCell ref="A91:B91"/>
    <mergeCell ref="A92:B92"/>
    <mergeCell ref="A93:B93"/>
    <mergeCell ref="A94:B94"/>
    <mergeCell ref="A86:B86"/>
    <mergeCell ref="A84:B84"/>
    <mergeCell ref="A87:B87"/>
    <mergeCell ref="A88:B88"/>
    <mergeCell ref="A89:B89"/>
    <mergeCell ref="A90:B90"/>
  </mergeCells>
  <hyperlinks>
    <hyperlink ref="A153" r:id="rId1" display="http://www.sbpcnet.org.br/site/associadas/sociedades-associadas/"/>
  </hyperlinks>
  <printOptions/>
  <pageMargins left="0.787401575" right="0.787401575" top="0.984251969" bottom="0.984251969" header="0.5" footer="0.5"/>
  <pageSetup orientation="portrait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Universidade Federal de Santa Maria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Fernando de Mello</dc:creator>
  <cp:keywords/>
  <dc:description/>
  <cp:lastModifiedBy>pccli</cp:lastModifiedBy>
  <dcterms:created xsi:type="dcterms:W3CDTF">2011-05-13T02:49:57Z</dcterms:created>
  <dcterms:modified xsi:type="dcterms:W3CDTF">2016-09-08T19:05:26Z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