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URRÍCULO" sheetId="1" r:id="rId1"/>
    <sheet name="FÓRMULAS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<sst xmlns="http://schemas.openxmlformats.org/spreadsheetml/2006/main" count="162" uniqueCount="131">
  <si>
    <t>A PLANILHA DEVE SER PREENCHIDA NO COMPUTADOR</t>
  </si>
  <si>
    <t>PARA QUE O PRÓPRIO PROGRAMA FAÇA A SOMATÓRIA DOS PONTOS</t>
  </si>
  <si>
    <t>PROGRAMA DE PÓS-GRADUAÇÃO EM BIODIVERSIDADE ANIMAL - DOUTORADO</t>
  </si>
  <si>
    <t>CCNE - UFSM</t>
  </si>
  <si>
    <t>PLANILHA DE AVALIAÇÃO DE CURRÍCULOS – ÚLTIMOS 5 ANOS</t>
  </si>
  <si>
    <t>Será considerado apenas o qualis da área de Biodiversidade da Capes</t>
  </si>
  <si>
    <t xml:space="preserve">Preencher </t>
  </si>
  <si>
    <t>nesta coluna</t>
  </si>
  <si>
    <t>1. Orientações</t>
  </si>
  <si>
    <t>Pontos</t>
  </si>
  <si>
    <t>Número do comprovante</t>
  </si>
  <si>
    <t>1.1 – Co-orientação de aluno de iniciação científica (máximo 1 orientação)</t>
  </si>
  <si>
    <t>2. Produção científica (na área da biodiversidade)</t>
  </si>
  <si>
    <t>2.1 - Artigos aceitos e publicados, na área</t>
  </si>
  <si>
    <t>1º autor</t>
  </si>
  <si>
    <t>Co-autoria (-50%)</t>
  </si>
  <si>
    <t xml:space="preserve">2.1.1 - Revista qualis A1 </t>
  </si>
  <si>
    <t xml:space="preserve">2.1.2 - Revista qualis A2 </t>
  </si>
  <si>
    <t>2.1.3 - Revista qualis B1</t>
  </si>
  <si>
    <t>2.1.4 - Revista qualis B2</t>
  </si>
  <si>
    <t>2.1.5 - Revista qualis B3</t>
  </si>
  <si>
    <t>2.1.6 - Revista qualis B4</t>
  </si>
  <si>
    <t>2.1.7 - Revista qualis B5</t>
  </si>
  <si>
    <t>2.2 – Livros</t>
  </si>
  <si>
    <t>Co-autoria</t>
  </si>
  <si>
    <t>2.2.1 – Editoração de livro com ISBN</t>
  </si>
  <si>
    <t>2.2.1 – Capítulo de livro com ISBN</t>
  </si>
  <si>
    <t>SUBTOTAL</t>
  </si>
  <si>
    <t xml:space="preserve">Revistas novas, que ainda não foram classificadas no qualis, serão avaliadas pela comissão de seleção em função de seu fator de impacto. </t>
  </si>
  <si>
    <t>3.3 - Resumos apresentados (informe o número de trabalhos em cada item, no máximo 10 resumos no total).</t>
  </si>
  <si>
    <t>3.3.1 - Resumo em congresso de sociedade internacional</t>
  </si>
  <si>
    <t xml:space="preserve">3.3.2 - Resumo em congresso de sociedade nacional </t>
  </si>
  <si>
    <t>3.3.3 - Resumo apresentado em congresso regional</t>
  </si>
  <si>
    <t>3.3.4 - Premiação em eventos científicos internacionais</t>
  </si>
  <si>
    <t>3.3.5 - Premiação em eventos científicos nacionais</t>
  </si>
  <si>
    <t>TOTAL</t>
  </si>
  <si>
    <t>Nome do Candidato:</t>
  </si>
  <si>
    <t>Data e Assinatura:</t>
  </si>
  <si>
    <t>Obs. Apresentar apenas os comprovantes referentes aos itens preenchidos nesta planilha e em ordem.</t>
  </si>
  <si>
    <t>Atividades não incluídas nesta planilha não serão consideradas.</t>
  </si>
  <si>
    <t>Todos os comprovantes devem ser numerados e a relação desta numeração deve ser indicada na coluna G desta planilha.</t>
  </si>
  <si>
    <t>E-mail (obrigatório preencher):</t>
  </si>
  <si>
    <t>Endereço e telefone para contato (obrigatório preencher):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</si>
  <si>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</si>
  <si>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</si>
  <si>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</si>
  <si>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</si>
  <si>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</si>
  <si>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 xml:space="preserve">Bolsista de iniciação de Universidade de origem - não UFSM 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</si>
  <si>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</si>
  <si>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</si>
  <si>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</si>
  <si>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</si>
  <si>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</si>
  <si>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</si>
  <si>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</si>
  <si>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</si>
  <si>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</si>
  <si>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 xml:space="preserve">Estágio em laboratório de orientador do  CPG Bioq Tox </t>
  </si>
  <si>
    <t>B10*1</t>
  </si>
  <si>
    <t>Estágio em laboratório de pesquisa não vinculado ao CPG Bioq Tox</t>
  </si>
  <si>
    <t>B11*0,5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</si>
  <si>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</si>
  <si>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</si>
  <si>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</si>
  <si>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</si>
  <si>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</si>
  <si>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</si>
  <si>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</si>
  <si>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</si>
  <si>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</si>
  <si>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</si>
  <si>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</si>
  <si>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</si>
  <si>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</si>
  <si>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</si>
  <si>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</si>
  <si>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</si>
  <si>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</si>
  <si>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</si>
  <si>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</si>
  <si>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</si>
  <si>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</si>
  <si>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</si>
  <si>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</si>
  <si>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</si>
  <si>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</si>
  <si>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</si>
  <si>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</si>
  <si>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</si>
  <si>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</si>
  <si>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</si>
  <si>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</si>
  <si>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</si>
  <si>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</si>
  <si>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</si>
  <si>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
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</si>
  <si>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</si>
  <si>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</si>
  <si>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</si>
  <si>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</si>
  <si>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</si>
  <si>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</si>
  <si>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</si>
  <si>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</si>
  <si>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</si>
  <si>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</si>
  <si>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</si>
  <si>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</si>
  <si>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</si>
  <si>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</si>
  <si>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</si>
  <si>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</si>
  <si>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</si>
  <si>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</si>
  <si>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</si>
  <si>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</si>
  <si>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</si>
  <si>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</si>
  <si>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</si>
  <si>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</si>
  <si>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</si>
  <si>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</si>
  <si>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</si>
  <si>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</si>
  <si>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</si>
  <si>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</si>
  <si>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</si>
  <si>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</si>
  <si>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</si>
  <si>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D12+D20+D26+D30+D40+D48+D53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</si>
</sst>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8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0" fontId="16" fillId="0" borderId="11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0" fontId="16" fillId="40" borderId="11" xfId="0" applyFont="1" applyFill="1" applyBorder="1" applyAlignment="1" applyProtection="1">
      <alignment horizontal="center"/>
      <protection hidden="1"/>
    </xf>
    <xf numFmtId="0" fontId="16" fillId="41" borderId="11" xfId="0" applyFont="1" applyFill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0" fontId="0" fillId="42" borderId="11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/>
      <protection hidden="1"/>
    </xf>
    <xf numFmtId="2" fontId="0" fillId="40" borderId="12" xfId="0" applyNumberFormat="1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11" xfId="0" applyFont="1" applyFill="1" applyBorder="1" applyAlignment="1" applyProtection="1">
      <alignment/>
      <protection hidden="1"/>
    </xf>
    <xf numFmtId="0" fontId="16" fillId="42" borderId="12" xfId="0" applyFont="1" applyFill="1" applyBorder="1" applyAlignment="1" applyProtection="1">
      <alignment horizontal="center"/>
      <protection hidden="1"/>
    </xf>
    <xf numFmtId="0" fontId="16" fillId="0" borderId="13" xfId="0" applyFont="1" applyFill="1" applyBorder="1" applyAlignment="1" applyProtection="1">
      <alignment/>
      <protection hidden="1"/>
    </xf>
    <xf numFmtId="0" fontId="16" fillId="40" borderId="12" xfId="0" applyFont="1" applyFill="1" applyBorder="1" applyAlignment="1" applyProtection="1">
      <alignment horizontal="center"/>
      <protection hidden="1"/>
    </xf>
    <xf numFmtId="0" fontId="16" fillId="41" borderId="12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42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41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42" borderId="15" xfId="0" applyFont="1" applyFill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/>
      <protection hidden="1"/>
    </xf>
    <xf numFmtId="0" fontId="0" fillId="41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hidden="1"/>
    </xf>
    <xf numFmtId="2" fontId="16" fillId="40" borderId="15" xfId="0" applyNumberFormat="1" applyFont="1" applyFill="1" applyBorder="1" applyAlignment="1" applyProtection="1">
      <alignment horizontal="right"/>
      <protection hidden="1"/>
    </xf>
    <xf numFmtId="2" fontId="18" fillId="40" borderId="15" xfId="0" applyNumberFormat="1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2" fontId="16" fillId="0" borderId="0" xfId="0" applyNumberFormat="1" applyFont="1" applyFill="1" applyBorder="1" applyAlignment="1" applyProtection="1">
      <alignment horizontal="right"/>
      <protection hidden="1"/>
    </xf>
    <xf numFmtId="2" fontId="1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2" fontId="16" fillId="40" borderId="12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2" fontId="16" fillId="0" borderId="12" xfId="0" applyNumberFormat="1" applyFont="1" applyBorder="1" applyAlignment="1" applyProtection="1">
      <alignment/>
      <protection hidden="1"/>
    </xf>
    <xf numFmtId="0" fontId="16" fillId="0" borderId="12" xfId="0" applyFont="1" applyFill="1" applyBorder="1" applyAlignment="1" applyProtection="1">
      <alignment/>
      <protection hidden="1"/>
    </xf>
    <xf numFmtId="2" fontId="16" fillId="0" borderId="12" xfId="0" applyNumberFormat="1" applyFont="1" applyFill="1" applyBorder="1" applyAlignment="1" applyProtection="1">
      <alignment/>
      <protection hidden="1"/>
    </xf>
    <xf numFmtId="0" fontId="16" fillId="43" borderId="12" xfId="0" applyFont="1" applyFill="1" applyBorder="1" applyAlignment="1" applyProtection="1">
      <alignment horizontal="center"/>
      <protection hidden="1"/>
    </xf>
    <xf numFmtId="2" fontId="16" fillId="43" borderId="12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42" borderId="16" xfId="0" applyFont="1" applyFill="1" applyBorder="1" applyAlignment="1" applyProtection="1">
      <alignment horizontal="center"/>
      <protection/>
    </xf>
    <xf numFmtId="0" fontId="16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42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2" borderId="12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5" borderId="23" xfId="0" applyFont="1" applyFill="1" applyBorder="1" applyAlignment="1" applyProtection="1">
      <alignment/>
      <protection/>
    </xf>
    <xf numFmtId="0" fontId="16" fillId="41" borderId="24" xfId="0" applyFon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  <xf numFmtId="0" fontId="0" fillId="41" borderId="18" xfId="0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35" borderId="12" xfId="0" applyFill="1" applyBorder="1" applyAlignment="1" applyProtection="1">
      <alignment/>
      <protection locked="0"/>
    </xf>
    <xf numFmtId="0" fontId="0" fillId="41" borderId="12" xfId="0" applyFill="1" applyBorder="1" applyAlignment="1" applyProtection="1">
      <alignment/>
      <protection locked="0"/>
    </xf>
    <xf numFmtId="0" fontId="0" fillId="41" borderId="25" xfId="0" applyFill="1" applyBorder="1" applyAlignment="1" applyProtection="1">
      <alignment/>
      <protection locked="0"/>
    </xf>
    <xf numFmtId="0" fontId="16" fillId="0" borderId="20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/>
    </xf>
    <xf numFmtId="0" fontId="14" fillId="0" borderId="17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90" zoomScaleNormal="90" zoomScalePageLayoutView="0" workbookViewId="0" topLeftCell="A1">
      <selection activeCell="B11" sqref="B11"/>
    </sheetView>
  </sheetViews>
  <sheetFormatPr defaultColWidth="9.00390625" defaultRowHeight="14.25" customHeight="1"/>
  <cols>
    <col min="1" max="1" width="71.7109375" style="1" customWidth="1"/>
    <col min="2" max="2" width="9.7109375" style="2" customWidth="1"/>
    <col min="3" max="3" width="16.28125" style="2" customWidth="1"/>
    <col min="4" max="4" width="11.00390625" style="1" customWidth="1"/>
    <col min="5" max="6" width="7.140625" style="1" customWidth="1"/>
    <col min="7" max="7" width="23.8515625" style="1" customWidth="1"/>
    <col min="8" max="16384" width="9.00390625" style="1" customWidth="1"/>
  </cols>
  <sheetData>
    <row r="1" ht="18.75" customHeight="1">
      <c r="A1" s="3" t="s">
        <v>0</v>
      </c>
    </row>
    <row r="2" ht="18.75" customHeight="1">
      <c r="A2" s="3" t="s">
        <v>1</v>
      </c>
    </row>
    <row r="3" ht="18.75" customHeight="1">
      <c r="A3" s="3"/>
    </row>
    <row r="4" spans="1:3" s="3" customFormat="1" ht="18.75" customHeight="1">
      <c r="A4" s="4" t="s">
        <v>2</v>
      </c>
      <c r="B4" s="5"/>
      <c r="C4" s="5"/>
    </row>
    <row r="5" spans="1:3" s="3" customFormat="1" ht="18.75" customHeight="1">
      <c r="A5" s="4" t="s">
        <v>3</v>
      </c>
      <c r="B5" s="5"/>
      <c r="C5" s="5"/>
    </row>
    <row r="7" ht="16.5" customHeight="1">
      <c r="A7" s="6" t="s">
        <v>4</v>
      </c>
    </row>
    <row r="8" spans="1:7" ht="16.5" customHeight="1">
      <c r="A8" s="4" t="s">
        <v>5</v>
      </c>
      <c r="B8" s="7" t="s">
        <v>6</v>
      </c>
      <c r="C8" s="7" t="s">
        <v>6</v>
      </c>
      <c r="D8" s="8"/>
      <c r="E8" s="8"/>
      <c r="F8" s="8"/>
      <c r="G8" s="8"/>
    </row>
    <row r="9" spans="1:7" ht="14.25" customHeight="1">
      <c r="A9" s="9"/>
      <c r="B9" s="7" t="s">
        <v>7</v>
      </c>
      <c r="C9" s="7" t="s">
        <v>7</v>
      </c>
      <c r="D9" s="8"/>
      <c r="E9" s="8"/>
      <c r="F9" s="8"/>
      <c r="G9" s="8"/>
    </row>
    <row r="10" spans="1:7" ht="14.25" customHeight="1">
      <c r="A10" s="10" t="s">
        <v>8</v>
      </c>
      <c r="B10" s="11"/>
      <c r="C10" s="7"/>
      <c r="D10" s="12"/>
      <c r="E10" s="13" t="s">
        <v>9</v>
      </c>
      <c r="F10" s="8"/>
      <c r="G10" s="14" t="s">
        <v>10</v>
      </c>
    </row>
    <row r="11" spans="1:7" ht="14.25" customHeight="1">
      <c r="A11" s="15" t="s">
        <v>11</v>
      </c>
      <c r="B11" s="16"/>
      <c r="C11" s="7"/>
      <c r="D11" s="17"/>
      <c r="E11" s="18">
        <f>(B11*1)</f>
        <v>0</v>
      </c>
      <c r="F11" s="8"/>
      <c r="G11" s="14"/>
    </row>
    <row r="12" spans="1:7" ht="14.25" customHeight="1">
      <c r="A12" s="15"/>
      <c r="B12" s="11"/>
      <c r="C12" s="7"/>
      <c r="D12" s="17"/>
      <c r="E12" s="19"/>
      <c r="F12" s="19"/>
      <c r="G12" s="19"/>
    </row>
    <row r="13" spans="1:7" ht="14.25" customHeight="1">
      <c r="A13" s="10" t="s">
        <v>12</v>
      </c>
      <c r="B13" s="11"/>
      <c r="C13" s="7"/>
      <c r="D13" s="12"/>
      <c r="E13" s="12"/>
      <c r="F13" s="20"/>
      <c r="G13" s="12"/>
    </row>
    <row r="14" spans="1:7" ht="14.25" customHeight="1">
      <c r="A14" s="15" t="s">
        <v>13</v>
      </c>
      <c r="B14" s="21" t="s">
        <v>14</v>
      </c>
      <c r="C14" s="21" t="s">
        <v>15</v>
      </c>
      <c r="D14" s="22"/>
      <c r="E14" s="23" t="s">
        <v>9</v>
      </c>
      <c r="F14" s="23" t="s">
        <v>9</v>
      </c>
      <c r="G14" s="24" t="s">
        <v>10</v>
      </c>
    </row>
    <row r="15" spans="1:7" ht="14.25" customHeight="1">
      <c r="A15" s="25" t="s">
        <v>16</v>
      </c>
      <c r="B15" s="26"/>
      <c r="C15" s="26"/>
      <c r="D15" s="27"/>
      <c r="E15" s="18">
        <f>(B15*12)</f>
        <v>0</v>
      </c>
      <c r="F15" s="18">
        <f>(C15*12)*0.5</f>
        <v>0</v>
      </c>
      <c r="G15" s="28"/>
    </row>
    <row r="16" spans="1:7" ht="14.25" customHeight="1">
      <c r="A16" s="25" t="s">
        <v>17</v>
      </c>
      <c r="B16" s="26"/>
      <c r="C16" s="26"/>
      <c r="D16" s="29"/>
      <c r="E16" s="18">
        <f>(B16*10)</f>
        <v>0</v>
      </c>
      <c r="F16" s="18">
        <f>(C16*10)*0.5</f>
        <v>0</v>
      </c>
      <c r="G16" s="28"/>
    </row>
    <row r="17" spans="1:7" ht="14.25" customHeight="1">
      <c r="A17" s="25" t="s">
        <v>18</v>
      </c>
      <c r="B17" s="26"/>
      <c r="C17" s="26"/>
      <c r="D17" s="27"/>
      <c r="E17" s="18">
        <f>(B17*8)</f>
        <v>0</v>
      </c>
      <c r="F17" s="18">
        <f>(C17*8)*0.5</f>
        <v>0</v>
      </c>
      <c r="G17" s="28"/>
    </row>
    <row r="18" spans="1:7" ht="14.25" customHeight="1">
      <c r="A18" s="25" t="s">
        <v>19</v>
      </c>
      <c r="B18" s="26"/>
      <c r="C18" s="26"/>
      <c r="D18" s="30"/>
      <c r="E18" s="18">
        <f>(B18*6)</f>
        <v>0</v>
      </c>
      <c r="F18" s="18">
        <f>(C18*6)*0.5</f>
        <v>0</v>
      </c>
      <c r="G18" s="28"/>
    </row>
    <row r="19" spans="1:7" ht="14.25" customHeight="1">
      <c r="A19" s="25" t="s">
        <v>20</v>
      </c>
      <c r="B19" s="26"/>
      <c r="C19" s="26"/>
      <c r="D19" s="30"/>
      <c r="E19" s="18">
        <f>(B19*4)</f>
        <v>0</v>
      </c>
      <c r="F19" s="18">
        <f>(C19*4)*0.5</f>
        <v>0</v>
      </c>
      <c r="G19" s="28"/>
    </row>
    <row r="20" spans="1:7" ht="14.25" customHeight="1">
      <c r="A20" s="25" t="s">
        <v>21</v>
      </c>
      <c r="B20" s="26"/>
      <c r="C20" s="26"/>
      <c r="D20" s="30"/>
      <c r="E20" s="18">
        <f>(B20*2)</f>
        <v>0</v>
      </c>
      <c r="F20" s="18">
        <f>(C20*2)*0.5</f>
        <v>0</v>
      </c>
      <c r="G20" s="28"/>
    </row>
    <row r="21" spans="1:7" ht="14.25" customHeight="1">
      <c r="A21" s="25" t="s">
        <v>22</v>
      </c>
      <c r="B21" s="26"/>
      <c r="C21" s="26"/>
      <c r="D21" s="30"/>
      <c r="E21" s="18">
        <f>(B21*1)</f>
        <v>0</v>
      </c>
      <c r="F21" s="18">
        <f>(C21*1)*0.5</f>
        <v>0</v>
      </c>
      <c r="G21" s="28"/>
    </row>
    <row r="22" spans="1:7" ht="14.25" customHeight="1">
      <c r="A22" s="15" t="s">
        <v>23</v>
      </c>
      <c r="B22" s="21" t="s">
        <v>14</v>
      </c>
      <c r="C22" s="21" t="s">
        <v>24</v>
      </c>
      <c r="G22" s="25"/>
    </row>
    <row r="23" spans="1:7" ht="14.25" customHeight="1">
      <c r="A23" s="31" t="s">
        <v>25</v>
      </c>
      <c r="B23" s="32"/>
      <c r="C23" s="32"/>
      <c r="D23" s="33"/>
      <c r="E23" s="34">
        <f>(B23*8)</f>
        <v>0</v>
      </c>
      <c r="F23" s="34">
        <f>(C23*8)</f>
        <v>0</v>
      </c>
      <c r="G23" s="35"/>
    </row>
    <row r="24" spans="1:7" ht="14.25" customHeight="1">
      <c r="A24" s="31" t="s">
        <v>26</v>
      </c>
      <c r="B24" s="32"/>
      <c r="C24" s="32"/>
      <c r="D24" s="33"/>
      <c r="E24" s="34">
        <f>(B24*1)</f>
        <v>0</v>
      </c>
      <c r="F24" s="34">
        <f>(C24*1)</f>
        <v>0</v>
      </c>
      <c r="G24" s="35"/>
    </row>
    <row r="25" spans="1:7" ht="14.25" customHeight="1">
      <c r="A25" s="31"/>
      <c r="B25" s="36"/>
      <c r="C25" s="36"/>
      <c r="D25" s="33" t="s">
        <v>27</v>
      </c>
      <c r="E25" s="37">
        <f>SUM(E15:E24)</f>
        <v>0</v>
      </c>
      <c r="F25" s="38">
        <f>SUM(F15:F24)</f>
        <v>0</v>
      </c>
      <c r="G25" s="39"/>
    </row>
    <row r="26" spans="1:7" ht="14.25" customHeight="1">
      <c r="A26" s="25" t="s">
        <v>28</v>
      </c>
      <c r="B26" s="40"/>
      <c r="C26" s="40"/>
      <c r="D26" s="41"/>
      <c r="E26" s="42"/>
      <c r="F26" s="43"/>
      <c r="G26" s="44"/>
    </row>
    <row r="27" spans="1:7" ht="15.75" customHeight="1">
      <c r="A27" s="44"/>
      <c r="B27" s="40"/>
      <c r="C27" s="40"/>
      <c r="D27" s="44"/>
      <c r="E27" s="44"/>
      <c r="F27" s="44"/>
      <c r="G27" s="44"/>
    </row>
    <row r="28" spans="1:7" ht="15.75" customHeight="1">
      <c r="A28" s="15" t="s">
        <v>29</v>
      </c>
      <c r="B28" s="21" t="s">
        <v>14</v>
      </c>
      <c r="C28" s="21" t="s">
        <v>15</v>
      </c>
      <c r="D28" s="25"/>
      <c r="E28" s="23" t="s">
        <v>9</v>
      </c>
      <c r="F28" s="23" t="s">
        <v>9</v>
      </c>
      <c r="G28" s="24" t="s">
        <v>10</v>
      </c>
    </row>
    <row r="29" spans="1:7" ht="15.75" customHeight="1">
      <c r="A29" s="25" t="s">
        <v>30</v>
      </c>
      <c r="B29" s="26"/>
      <c r="C29" s="26"/>
      <c r="D29" s="45"/>
      <c r="E29" s="18">
        <f>(B29*0.5)</f>
        <v>0</v>
      </c>
      <c r="F29" s="18">
        <f>(C29*0.5)*0.5</f>
        <v>0</v>
      </c>
      <c r="G29" s="28"/>
    </row>
    <row r="30" spans="1:7" ht="15.75" customHeight="1">
      <c r="A30" s="25" t="s">
        <v>31</v>
      </c>
      <c r="B30" s="26"/>
      <c r="C30" s="26"/>
      <c r="D30" s="45"/>
      <c r="E30" s="18">
        <f>(B30*0.3)</f>
        <v>0</v>
      </c>
      <c r="F30" s="18">
        <f>(C30*0.3)*0.5</f>
        <v>0</v>
      </c>
      <c r="G30" s="28"/>
    </row>
    <row r="31" spans="1:7" ht="14.25" customHeight="1">
      <c r="A31" s="25" t="s">
        <v>32</v>
      </c>
      <c r="B31" s="26"/>
      <c r="C31" s="26"/>
      <c r="D31" s="45"/>
      <c r="E31" s="18">
        <f>(B31*0.1)</f>
        <v>0</v>
      </c>
      <c r="F31" s="18">
        <f>(C31*0.1)*0.5</f>
        <v>0</v>
      </c>
      <c r="G31" s="28"/>
    </row>
    <row r="32" spans="1:7" ht="14.25" customHeight="1">
      <c r="A32" s="25" t="s">
        <v>33</v>
      </c>
      <c r="B32" s="26"/>
      <c r="C32" s="26"/>
      <c r="D32" s="46"/>
      <c r="E32" s="18">
        <f>(B32*1)</f>
        <v>0</v>
      </c>
      <c r="F32" s="18">
        <f>(C32*1)*0.5</f>
        <v>0</v>
      </c>
      <c r="G32" s="28"/>
    </row>
    <row r="33" spans="1:7" ht="14.25" customHeight="1">
      <c r="A33" s="25" t="s">
        <v>34</v>
      </c>
      <c r="B33" s="26"/>
      <c r="C33" s="26"/>
      <c r="D33" s="30"/>
      <c r="E33" s="18">
        <f>(B33*0.6)</f>
        <v>0</v>
      </c>
      <c r="F33" s="18">
        <f>(C33*0.6)*0.5</f>
        <v>0</v>
      </c>
      <c r="G33" s="28"/>
    </row>
    <row r="34" spans="1:7" ht="14.25" customHeight="1">
      <c r="A34" s="25"/>
      <c r="B34" s="47"/>
      <c r="C34" s="48"/>
      <c r="D34" s="30" t="s">
        <v>27</v>
      </c>
      <c r="E34" s="49">
        <f>SUM(E29:E33)</f>
        <v>0</v>
      </c>
      <c r="F34" s="49">
        <f>SUM(F29:F33)</f>
        <v>0</v>
      </c>
      <c r="G34" s="25"/>
    </row>
    <row r="35" spans="1:7" ht="14.25" customHeight="1">
      <c r="A35" s="25"/>
      <c r="B35" s="47"/>
      <c r="C35" s="50"/>
      <c r="D35" s="30"/>
      <c r="E35" s="51"/>
      <c r="F35" s="51"/>
      <c r="G35" s="25"/>
    </row>
    <row r="36" spans="1:7" ht="14.25" customHeight="1">
      <c r="A36" s="25"/>
      <c r="B36" s="47"/>
      <c r="C36" s="47"/>
      <c r="D36" s="52" t="s">
        <v>27</v>
      </c>
      <c r="E36" s="49">
        <f>SUM(E11+E25+E34)</f>
        <v>0</v>
      </c>
      <c r="F36" s="53"/>
      <c r="G36" s="45"/>
    </row>
    <row r="37" spans="1:6" ht="14.25" customHeight="1">
      <c r="A37" s="25"/>
      <c r="B37" s="47"/>
      <c r="C37" s="50"/>
      <c r="D37" s="54" t="s">
        <v>35</v>
      </c>
      <c r="E37" s="55">
        <f>SUM(E36+F25+F34)</f>
        <v>0</v>
      </c>
      <c r="F37" s="53"/>
    </row>
    <row r="39" spans="1:5" ht="14.25" customHeight="1">
      <c r="A39" s="56" t="s">
        <v>36</v>
      </c>
      <c r="B39" s="57"/>
      <c r="C39" s="57"/>
      <c r="D39" s="58"/>
      <c r="E39" s="58"/>
    </row>
    <row r="40" spans="1:5" ht="14.25" customHeight="1">
      <c r="A40" s="58"/>
      <c r="B40" s="57"/>
      <c r="C40" s="57"/>
      <c r="D40" s="58"/>
      <c r="E40" s="58"/>
    </row>
    <row r="41" spans="1:5" ht="14.25" customHeight="1">
      <c r="A41" s="56" t="s">
        <v>37</v>
      </c>
      <c r="B41" s="57"/>
      <c r="C41" s="57"/>
      <c r="D41" s="58"/>
      <c r="E41" s="58"/>
    </row>
    <row r="43" ht="14.25" customHeight="1">
      <c r="A43" s="59" t="s">
        <v>38</v>
      </c>
    </row>
    <row r="44" spans="1:5" ht="14.25" customHeight="1">
      <c r="A44" s="59" t="s">
        <v>39</v>
      </c>
      <c r="B44" s="60"/>
      <c r="C44" s="60"/>
      <c r="D44" s="61"/>
      <c r="E44" s="61"/>
    </row>
    <row r="45" spans="1:5" ht="14.25" customHeight="1">
      <c r="A45" s="61"/>
      <c r="B45" s="60"/>
      <c r="C45" s="60"/>
      <c r="D45" s="61"/>
      <c r="E45" s="61"/>
    </row>
    <row r="46" ht="14.25" customHeight="1">
      <c r="A46" s="62" t="s">
        <v>40</v>
      </c>
    </row>
    <row r="48" spans="1:5" ht="14.25" customHeight="1">
      <c r="A48" s="56" t="s">
        <v>41</v>
      </c>
      <c r="B48" s="57"/>
      <c r="C48" s="57"/>
      <c r="D48" s="58"/>
      <c r="E48" s="58"/>
    </row>
    <row r="49" spans="1:5" ht="14.25" customHeight="1">
      <c r="A49" s="56" t="s">
        <v>42</v>
      </c>
      <c r="B49" s="57"/>
      <c r="C49" s="57"/>
      <c r="D49" s="58"/>
      <c r="E49" s="58"/>
    </row>
    <row r="70" ht="15.75" customHeight="1"/>
    <row r="71" ht="15.75" customHeight="1"/>
    <row r="80" ht="15.75" customHeight="1"/>
    <row r="81" ht="15.75" customHeight="1"/>
  </sheetData>
  <sheetProtection password="E60E" sheet="1"/>
  <printOptions/>
  <pageMargins left="0.25" right="0.25" top="0.75" bottom="0.75" header="0.5118055555555555" footer="0.5118055555555555"/>
  <pageSetup horizontalDpi="300" verticalDpi="300" orientation="landscape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10" zoomScaleNormal="110" zoomScalePageLayoutView="0" workbookViewId="0" topLeftCell="A1">
      <selection activeCell="L52" sqref="L52"/>
    </sheetView>
  </sheetViews>
  <sheetFormatPr defaultColWidth="9.00390625" defaultRowHeight="12.75" customHeight="1"/>
  <cols>
    <col min="1" max="1" width="66.00390625" style="0" customWidth="1"/>
    <col min="2" max="2" width="7.00390625" style="0" customWidth="1"/>
    <col min="3" max="3" width="7.140625" style="0" customWidth="1"/>
    <col min="4" max="4" width="7.00390625" style="0" customWidth="1"/>
    <col min="5" max="5" width="19.7109375" style="0" customWidth="1"/>
  </cols>
  <sheetData>
    <row r="1" spans="1:2" ht="15.75" customHeight="1">
      <c r="A1" s="63" t="s">
        <v>43</v>
      </c>
      <c r="B1" s="64"/>
    </row>
    <row r="2" spans="1:2" ht="12.75" customHeight="1">
      <c r="A2" s="64"/>
      <c r="B2" s="64"/>
    </row>
    <row r="3" spans="1:2" ht="16.5" customHeight="1">
      <c r="A3" s="63" t="s">
        <v>44</v>
      </c>
      <c r="B3" s="64"/>
    </row>
    <row r="4" spans="1:5" ht="13.5" customHeight="1">
      <c r="A4" s="65" t="s">
        <v>45</v>
      </c>
      <c r="B4" s="66" t="s">
        <v>46</v>
      </c>
      <c r="D4" s="67" t="s">
        <v>9</v>
      </c>
      <c r="E4" s="68" t="s">
        <v>47</v>
      </c>
    </row>
    <row r="5" spans="1:5" ht="12.75" customHeight="1">
      <c r="A5" s="64" t="s">
        <v>48</v>
      </c>
      <c r="B5" s="69">
        <v>1</v>
      </c>
      <c r="D5" s="70">
        <f>B5*0.5</f>
        <v>0.5</v>
      </c>
      <c r="E5" s="71" t="s">
        <v>49</v>
      </c>
    </row>
    <row r="6" spans="1:5" ht="12.75" customHeight="1">
      <c r="A6" s="64" t="s">
        <v>50</v>
      </c>
      <c r="B6" s="72">
        <v>1</v>
      </c>
      <c r="D6" s="73">
        <f>B6*1</f>
        <v>1</v>
      </c>
      <c r="E6" s="74" t="s">
        <v>51</v>
      </c>
    </row>
    <row r="7" spans="1:5" ht="12.75" customHeight="1">
      <c r="A7" s="64" t="s">
        <v>52</v>
      </c>
      <c r="B7" s="72">
        <v>1</v>
      </c>
      <c r="D7" s="73">
        <f>B7*2.5</f>
        <v>2.5</v>
      </c>
      <c r="E7" s="74" t="s">
        <v>53</v>
      </c>
    </row>
    <row r="8" spans="1:5" ht="12.75" customHeight="1">
      <c r="A8" s="64" t="s">
        <v>54</v>
      </c>
      <c r="B8" s="72">
        <v>1</v>
      </c>
      <c r="D8" s="73">
        <f>B8*3</f>
        <v>3</v>
      </c>
      <c r="E8" s="74" t="s">
        <v>55</v>
      </c>
    </row>
    <row r="9" spans="1:5" ht="12.75" customHeight="1">
      <c r="A9" s="64" t="s">
        <v>56</v>
      </c>
      <c r="B9" s="72">
        <v>1</v>
      </c>
      <c r="D9" s="73">
        <f>B9*3.5</f>
        <v>3.5</v>
      </c>
      <c r="E9" s="74" t="s">
        <v>57</v>
      </c>
    </row>
    <row r="10" spans="1:5" ht="12.75" customHeight="1">
      <c r="A10" s="64" t="s">
        <v>58</v>
      </c>
      <c r="B10" s="72">
        <v>1</v>
      </c>
      <c r="D10" s="73">
        <f>B10*1</f>
        <v>1</v>
      </c>
      <c r="E10" s="74" t="s">
        <v>59</v>
      </c>
    </row>
    <row r="11" spans="1:5" ht="13.5" customHeight="1">
      <c r="A11" s="64" t="s">
        <v>60</v>
      </c>
      <c r="B11" s="72">
        <v>1</v>
      </c>
      <c r="D11" s="75">
        <f>B11*0.5</f>
        <v>0.5</v>
      </c>
      <c r="E11" s="74" t="s">
        <v>61</v>
      </c>
    </row>
    <row r="12" spans="1:5" ht="13.5" customHeight="1">
      <c r="A12" s="64"/>
      <c r="B12" s="76"/>
      <c r="C12" s="77" t="s">
        <v>27</v>
      </c>
      <c r="D12" s="78">
        <f>SUM(D5:D11)</f>
        <v>12</v>
      </c>
      <c r="E12" s="79" t="s">
        <v>62</v>
      </c>
    </row>
    <row r="13" spans="1:5" ht="16.5" customHeight="1">
      <c r="A13" s="63" t="s">
        <v>63</v>
      </c>
      <c r="B13" s="64"/>
      <c r="C13" s="80"/>
      <c r="E13" s="74"/>
    </row>
    <row r="14" spans="1:5" ht="13.5" customHeight="1">
      <c r="A14" s="65" t="s">
        <v>45</v>
      </c>
      <c r="B14" s="66" t="s">
        <v>46</v>
      </c>
      <c r="D14" s="67" t="s">
        <v>9</v>
      </c>
      <c r="E14" s="81" t="s">
        <v>9</v>
      </c>
    </row>
    <row r="15" spans="1:5" ht="12.75" customHeight="1">
      <c r="A15" s="64" t="s">
        <v>58</v>
      </c>
      <c r="B15" s="69">
        <v>1</v>
      </c>
      <c r="D15" s="82">
        <f>B15*3</f>
        <v>3</v>
      </c>
      <c r="E15" s="74" t="s">
        <v>64</v>
      </c>
    </row>
    <row r="16" spans="1:5" ht="12.75" customHeight="1">
      <c r="A16" s="64" t="s">
        <v>65</v>
      </c>
      <c r="B16" s="72">
        <v>1</v>
      </c>
      <c r="D16" s="73">
        <f>B16*0.75</f>
        <v>0.75</v>
      </c>
      <c r="E16" s="74" t="s">
        <v>66</v>
      </c>
    </row>
    <row r="17" spans="1:5" ht="12.75" customHeight="1">
      <c r="A17" s="64" t="s">
        <v>67</v>
      </c>
      <c r="B17" s="72">
        <v>1</v>
      </c>
      <c r="D17" s="73">
        <f>IF(B17=0,0,1/B17*15)</f>
        <v>15</v>
      </c>
      <c r="E17" s="74" t="s">
        <v>68</v>
      </c>
    </row>
    <row r="18" spans="1:5" ht="12.75" customHeight="1">
      <c r="A18" s="64" t="s">
        <v>69</v>
      </c>
      <c r="B18" s="72">
        <v>1</v>
      </c>
      <c r="C18" s="83"/>
      <c r="D18" s="73">
        <f>IF(B18=0,0,1/B18*15/30)</f>
        <v>0.5</v>
      </c>
      <c r="E18" s="74" t="s">
        <v>70</v>
      </c>
    </row>
    <row r="19" spans="1:5" ht="13.5" customHeight="1">
      <c r="A19" s="64" t="s">
        <v>71</v>
      </c>
      <c r="B19" s="72">
        <v>1</v>
      </c>
      <c r="D19" s="75">
        <f>B19*2.5</f>
        <v>2.5</v>
      </c>
      <c r="E19" s="74" t="s">
        <v>72</v>
      </c>
    </row>
    <row r="20" spans="1:5" ht="13.5" customHeight="1">
      <c r="A20" s="65"/>
      <c r="B20" s="76"/>
      <c r="C20" s="77" t="s">
        <v>27</v>
      </c>
      <c r="D20" s="78">
        <f>SUM(D15:D19)</f>
        <v>21.75</v>
      </c>
      <c r="E20" s="79" t="s">
        <v>73</v>
      </c>
    </row>
    <row r="21" spans="1:5" ht="16.5" customHeight="1">
      <c r="A21" s="63" t="s">
        <v>74</v>
      </c>
      <c r="B21" s="76"/>
      <c r="C21" s="77"/>
      <c r="D21" s="74"/>
      <c r="E21" s="74"/>
    </row>
    <row r="22" spans="1:5" ht="13.5" customHeight="1">
      <c r="A22" s="65" t="s">
        <v>75</v>
      </c>
      <c r="B22" s="66" t="s">
        <v>46</v>
      </c>
      <c r="D22" s="67" t="s">
        <v>9</v>
      </c>
      <c r="E22" s="81" t="s">
        <v>9</v>
      </c>
    </row>
    <row r="23" spans="1:5" ht="12.75" customHeight="1">
      <c r="A23" s="84" t="s">
        <v>76</v>
      </c>
      <c r="B23" s="69">
        <v>1</v>
      </c>
      <c r="D23" s="82">
        <f>IF(B23&gt;2.9,3,B23)</f>
        <v>1</v>
      </c>
      <c r="E23" s="74" t="s">
        <v>77</v>
      </c>
    </row>
    <row r="24" spans="1:5" ht="12.75" customHeight="1">
      <c r="A24" s="64" t="s">
        <v>78</v>
      </c>
      <c r="B24" s="72">
        <v>1</v>
      </c>
      <c r="D24" s="82">
        <f>IF(B24&gt;2.9,6,B24*2)</f>
        <v>2</v>
      </c>
      <c r="E24" s="74" t="s">
        <v>79</v>
      </c>
    </row>
    <row r="25" spans="1:5" ht="13.5" customHeight="1">
      <c r="A25" s="64" t="s">
        <v>80</v>
      </c>
      <c r="B25" s="72">
        <v>1</v>
      </c>
      <c r="D25" s="82">
        <f>IF(B25&gt;2.9,9,B25*3)</f>
        <v>3</v>
      </c>
      <c r="E25" s="74" t="s">
        <v>81</v>
      </c>
    </row>
    <row r="26" spans="1:5" ht="13.5" customHeight="1">
      <c r="A26" s="64"/>
      <c r="B26" s="85"/>
      <c r="C26" s="77" t="s">
        <v>27</v>
      </c>
      <c r="D26" s="78">
        <f>SUM(D23:D25)</f>
        <v>6</v>
      </c>
      <c r="E26" s="79" t="s">
        <v>82</v>
      </c>
    </row>
    <row r="27" spans="1:5" ht="12.75" customHeight="1">
      <c r="A27" s="65" t="s">
        <v>83</v>
      </c>
      <c r="B27" s="85"/>
      <c r="D27" s="74"/>
      <c r="E27" s="74"/>
    </row>
    <row r="28" spans="1:5" ht="12.75" customHeight="1">
      <c r="A28" s="64" t="s">
        <v>84</v>
      </c>
      <c r="B28" s="72">
        <v>1</v>
      </c>
      <c r="C28" s="83"/>
      <c r="D28" s="73">
        <f>IF(B28&gt;2.9,3,B28)</f>
        <v>1</v>
      </c>
      <c r="E28" s="74" t="s">
        <v>85</v>
      </c>
    </row>
    <row r="29" spans="1:5" ht="13.5" customHeight="1">
      <c r="A29" s="64" t="s">
        <v>86</v>
      </c>
      <c r="B29" s="72">
        <v>1</v>
      </c>
      <c r="D29" s="82">
        <f>IF(B29&gt;2.9,3,B29)</f>
        <v>1</v>
      </c>
      <c r="E29" s="74" t="s">
        <v>87</v>
      </c>
    </row>
    <row r="30" spans="1:5" ht="13.5" customHeight="1">
      <c r="A30" s="64"/>
      <c r="B30" s="76"/>
      <c r="C30" s="77" t="s">
        <v>27</v>
      </c>
      <c r="D30" s="78">
        <f>SUM(D28:D29)</f>
        <v>2</v>
      </c>
      <c r="E30" s="79" t="s">
        <v>88</v>
      </c>
    </row>
    <row r="31" spans="1:5" ht="12.75" customHeight="1">
      <c r="A31" s="64"/>
      <c r="B31" s="76"/>
      <c r="C31" s="77"/>
      <c r="D31" s="74"/>
      <c r="E31" s="74"/>
    </row>
    <row r="32" spans="1:5" ht="16.5" customHeight="1">
      <c r="A32" s="63" t="s">
        <v>89</v>
      </c>
      <c r="B32" s="86" t="s">
        <v>90</v>
      </c>
      <c r="E32" s="74"/>
    </row>
    <row r="33" spans="1:5" ht="13.5" customHeight="1">
      <c r="A33" s="65" t="s">
        <v>91</v>
      </c>
      <c r="B33" s="87" t="s">
        <v>92</v>
      </c>
      <c r="C33" s="88" t="s">
        <v>93</v>
      </c>
      <c r="D33" s="78" t="s">
        <v>9</v>
      </c>
      <c r="E33" s="79" t="s">
        <v>9</v>
      </c>
    </row>
    <row r="34" spans="1:5" ht="12.75" customHeight="1">
      <c r="A34" s="64" t="s">
        <v>94</v>
      </c>
      <c r="B34" s="89">
        <v>1</v>
      </c>
      <c r="C34" s="90">
        <v>1</v>
      </c>
      <c r="D34" s="82">
        <f>(B34+C34)*15</f>
        <v>30</v>
      </c>
      <c r="E34" s="74" t="s">
        <v>95</v>
      </c>
    </row>
    <row r="35" spans="1:5" ht="12.75" customHeight="1">
      <c r="A35" s="91" t="s">
        <v>96</v>
      </c>
      <c r="B35" s="92">
        <v>1</v>
      </c>
      <c r="C35" s="93">
        <v>1</v>
      </c>
      <c r="D35" s="73">
        <f>(B35+C35)*7.5</f>
        <v>15</v>
      </c>
      <c r="E35" s="74" t="s">
        <v>97</v>
      </c>
    </row>
    <row r="36" spans="1:5" ht="12.75" customHeight="1">
      <c r="A36" s="64" t="s">
        <v>98</v>
      </c>
      <c r="B36" s="92">
        <v>1</v>
      </c>
      <c r="C36" s="93">
        <v>1</v>
      </c>
      <c r="D36" s="73">
        <f>(B36+C36)*3.75</f>
        <v>7.5</v>
      </c>
      <c r="E36" s="74" t="s">
        <v>99</v>
      </c>
    </row>
    <row r="37" spans="1:5" ht="12.75" customHeight="1">
      <c r="A37" s="64" t="s">
        <v>100</v>
      </c>
      <c r="B37" s="92">
        <v>1</v>
      </c>
      <c r="C37" s="93">
        <v>1</v>
      </c>
      <c r="D37" s="73">
        <f>(B37+C37)*1.5</f>
        <v>3</v>
      </c>
      <c r="E37" s="74" t="s">
        <v>101</v>
      </c>
    </row>
    <row r="38" spans="1:5" ht="12.75" customHeight="1">
      <c r="A38" s="64" t="s">
        <v>102</v>
      </c>
      <c r="B38" s="92">
        <v>1</v>
      </c>
      <c r="C38" s="93">
        <v>1</v>
      </c>
      <c r="D38" s="73">
        <f>(B38+C38)*1.5</f>
        <v>3</v>
      </c>
      <c r="E38" s="74" t="s">
        <v>103</v>
      </c>
    </row>
    <row r="39" spans="1:5" ht="13.5" customHeight="1">
      <c r="A39" s="64" t="s">
        <v>104</v>
      </c>
      <c r="B39" s="92">
        <v>1</v>
      </c>
      <c r="C39" s="94">
        <v>1</v>
      </c>
      <c r="D39" s="75">
        <f>(B39+C39)</f>
        <v>2</v>
      </c>
      <c r="E39" s="74" t="s">
        <v>105</v>
      </c>
    </row>
    <row r="40" spans="1:5" ht="13.5" customHeight="1">
      <c r="A40" s="64"/>
      <c r="B40" s="64"/>
      <c r="C40" s="95" t="s">
        <v>27</v>
      </c>
      <c r="D40" s="78">
        <f>SUM(D34:D39)</f>
        <v>60.5</v>
      </c>
      <c r="E40" s="79" t="s">
        <v>106</v>
      </c>
    </row>
    <row r="41" spans="1:5" ht="12.75" customHeight="1">
      <c r="A41" s="65" t="s">
        <v>107</v>
      </c>
      <c r="B41" s="64"/>
      <c r="E41" s="74"/>
    </row>
    <row r="42" spans="1:5" ht="12.75" customHeight="1">
      <c r="A42" s="64" t="s">
        <v>108</v>
      </c>
      <c r="B42" s="92">
        <v>1</v>
      </c>
      <c r="C42" s="93">
        <v>1</v>
      </c>
      <c r="D42" s="73">
        <f>(B42*4+C42)*15</f>
        <v>75</v>
      </c>
      <c r="E42" s="74" t="s">
        <v>109</v>
      </c>
    </row>
    <row r="43" spans="1:5" ht="12.75" customHeight="1">
      <c r="A43" s="64" t="s">
        <v>110</v>
      </c>
      <c r="B43" s="92">
        <v>1</v>
      </c>
      <c r="C43" s="93">
        <v>1</v>
      </c>
      <c r="D43" s="73">
        <f>(B43*4+C43)*7.5</f>
        <v>37.5</v>
      </c>
      <c r="E43" s="74" t="s">
        <v>111</v>
      </c>
    </row>
    <row r="44" spans="1:5" ht="12.75" customHeight="1">
      <c r="A44" s="64" t="s">
        <v>112</v>
      </c>
      <c r="B44" s="92">
        <v>1</v>
      </c>
      <c r="C44" s="93">
        <v>1</v>
      </c>
      <c r="D44" s="73">
        <f>(B44*4+C44)*3.75</f>
        <v>18.75</v>
      </c>
      <c r="E44" s="74" t="s">
        <v>113</v>
      </c>
    </row>
    <row r="45" spans="1:5" ht="12.75" customHeight="1">
      <c r="A45" s="64" t="s">
        <v>114</v>
      </c>
      <c r="B45" s="92">
        <v>1</v>
      </c>
      <c r="C45" s="93">
        <v>1</v>
      </c>
      <c r="D45" s="73">
        <f>(B45*4+C45)*1.5</f>
        <v>7.5</v>
      </c>
      <c r="E45" s="74" t="s">
        <v>115</v>
      </c>
    </row>
    <row r="46" spans="1:5" ht="12.75" customHeight="1">
      <c r="A46" s="64" t="s">
        <v>116</v>
      </c>
      <c r="B46" s="92">
        <v>1</v>
      </c>
      <c r="C46" s="93">
        <v>1</v>
      </c>
      <c r="D46" s="73">
        <f>(B46*4+C46)*1.25</f>
        <v>6.25</v>
      </c>
      <c r="E46" s="74" t="s">
        <v>117</v>
      </c>
    </row>
    <row r="47" spans="1:5" ht="13.5" customHeight="1">
      <c r="A47" s="64" t="s">
        <v>118</v>
      </c>
      <c r="B47" s="92">
        <v>1</v>
      </c>
      <c r="C47" s="93">
        <v>1</v>
      </c>
      <c r="D47" s="75">
        <f>(B47*4+C47)</f>
        <v>5</v>
      </c>
      <c r="E47" s="74" t="s">
        <v>119</v>
      </c>
    </row>
    <row r="48" spans="1:5" ht="13.5" customHeight="1">
      <c r="A48" s="64"/>
      <c r="B48" s="64"/>
      <c r="C48" s="77" t="s">
        <v>27</v>
      </c>
      <c r="D48" s="78">
        <f>SUM(D42:D47)</f>
        <v>150</v>
      </c>
      <c r="E48" s="79" t="s">
        <v>120</v>
      </c>
    </row>
    <row r="49" spans="1:5" ht="12.75" customHeight="1">
      <c r="A49" s="65" t="s">
        <v>121</v>
      </c>
      <c r="B49" s="64"/>
      <c r="E49" s="74"/>
    </row>
    <row r="50" spans="1:5" ht="12.75" customHeight="1">
      <c r="A50" s="64" t="s">
        <v>122</v>
      </c>
      <c r="B50" s="92">
        <v>1</v>
      </c>
      <c r="C50" s="93">
        <v>1</v>
      </c>
      <c r="D50" s="73">
        <f>(B50*4+C50)*1.5</f>
        <v>7.5</v>
      </c>
      <c r="E50" s="74" t="s">
        <v>123</v>
      </c>
    </row>
    <row r="51" spans="1:5" ht="12.75" customHeight="1">
      <c r="A51" s="64" t="s">
        <v>124</v>
      </c>
      <c r="B51" s="92">
        <v>1</v>
      </c>
      <c r="C51" s="93">
        <v>1</v>
      </c>
      <c r="D51" s="73">
        <f>(B51*4+C51)*0.75</f>
        <v>3.75</v>
      </c>
      <c r="E51" s="74" t="s">
        <v>125</v>
      </c>
    </row>
    <row r="52" spans="1:5" ht="13.5" customHeight="1">
      <c r="A52" s="64" t="s">
        <v>126</v>
      </c>
      <c r="B52" s="92">
        <v>1</v>
      </c>
      <c r="C52" s="93">
        <v>1</v>
      </c>
      <c r="D52" s="75">
        <f>(B52*4+C52)*0.375</f>
        <v>1.875</v>
      </c>
      <c r="E52" s="74" t="s">
        <v>127</v>
      </c>
    </row>
    <row r="53" spans="1:5" ht="13.5" customHeight="1">
      <c r="A53" s="64"/>
      <c r="B53" s="64"/>
      <c r="C53" s="77"/>
      <c r="D53" s="78">
        <f>SUM(D50:D52)</f>
        <v>13.125</v>
      </c>
      <c r="E53" s="79" t="s">
        <v>128</v>
      </c>
    </row>
    <row r="54" spans="1:5" ht="12.75" customHeight="1">
      <c r="A54" s="64"/>
      <c r="B54" s="64"/>
      <c r="E54" s="74"/>
    </row>
    <row r="55" spans="1:5" ht="13.5" customHeight="1">
      <c r="A55" s="64"/>
      <c r="B55" s="64"/>
      <c r="E55" s="74"/>
    </row>
    <row r="56" spans="1:5" ht="16.5" customHeight="1">
      <c r="A56" s="96" t="s">
        <v>129</v>
      </c>
      <c r="B56" s="64"/>
      <c r="C56" s="97" t="s">
        <v>35</v>
      </c>
      <c r="D56" s="98">
        <f>D12+D20+D26+D30+D40+D48+D53</f>
        <v>265.375</v>
      </c>
      <c r="E56" s="99" t="s">
        <v>130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André</cp:lastModifiedBy>
  <dcterms:created xsi:type="dcterms:W3CDTF">2018-09-13T18:23:25Z</dcterms:created>
  <dcterms:modified xsi:type="dcterms:W3CDTF">2018-09-14T18:50:49Z</dcterms:modified>
  <cp:category/>
  <cp:version/>
  <cp:contentType/>
  <cp:contentStatus/>
</cp:coreProperties>
</file>