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CURRÍCULO" sheetId="1" r:id="rId1"/>
    <sheet name="FÓRMULAS" sheetId="2" state="hidden" r:id="rId2"/>
  </sheets>
  <definedNames/>
  <calcPr fullCalcOnLoad="1"/>
</workbook>
</file>

<file path=xl/sharedStrings.xml><?xml version="1.0" encoding="utf-8"?>
<sst xmlns="http://schemas.openxmlformats.org/spreadsheetml/2006/main" count="168" uniqueCount="136">
  <si>
    <t>A PLANILHA DEVE SER PREENCHIDA NO COMPUTADOR</t>
  </si>
  <si>
    <t>PARA QUE O PRÓPRIO PROGRAMA FAÇA A SOMATÓRIA DOS PONTOS</t>
  </si>
  <si>
    <t>PROGRAMA DE PÓS-GRADUAÇÃO EM BIODIVERSIDADE ANIMAL - MESTRADO</t>
  </si>
  <si>
    <t>CCNE - UFSM</t>
  </si>
  <si>
    <t>PLANILHA DE AVALIAÇÃO DE CURRÍCULOS – ÚLTIMOS 5 ANOS</t>
  </si>
  <si>
    <t>Serão consideradas atividades na área de Ciências Biológicas</t>
  </si>
  <si>
    <t xml:space="preserve">Preencher </t>
  </si>
  <si>
    <t>nesta coluna</t>
  </si>
  <si>
    <t xml:space="preserve">1. Formação acadêmica: </t>
  </si>
  <si>
    <t>Semestre</t>
  </si>
  <si>
    <t>Pontos</t>
  </si>
  <si>
    <t>Número do comprovante</t>
  </si>
  <si>
    <r>
      <rPr>
        <sz val="10"/>
        <rFont val="Arial"/>
        <family val="2"/>
      </rPr>
      <t xml:space="preserve">1.1.1 - Estágio de monitoria </t>
    </r>
    <r>
      <rPr>
        <b/>
        <sz val="10"/>
        <rFont val="Arial"/>
        <family val="2"/>
      </rPr>
      <t>(Máximo 4)</t>
    </r>
  </si>
  <si>
    <t>1.1.2 - Número de cursos extracurriculares assistidos (mínimo de 20 horas por curso/no máximo 05)</t>
  </si>
  <si>
    <t>1.1.3 - Estágio de inciação científica e/ou extensão (computar por semestre; no máximo 8 semestres)</t>
  </si>
  <si>
    <r>
      <rPr>
        <sz val="10"/>
        <rFont val="Arial"/>
        <family val="2"/>
      </rPr>
      <t xml:space="preserve">1.1.4 - Palestras proferidas (por título) </t>
    </r>
    <r>
      <rPr>
        <b/>
        <sz val="10"/>
        <rFont val="Arial"/>
        <family val="2"/>
      </rPr>
      <t>(Máximo 5)</t>
    </r>
  </si>
  <si>
    <r>
      <rPr>
        <sz val="10"/>
        <rFont val="Arial"/>
        <family val="2"/>
      </rPr>
      <t xml:space="preserve">1.1.5 - Cursos ministrados (mínimo 20 horas) por título </t>
    </r>
    <r>
      <rPr>
        <b/>
        <sz val="10"/>
        <rFont val="Arial"/>
        <family val="2"/>
      </rPr>
      <t>(Máximo 5)</t>
    </r>
  </si>
  <si>
    <t>SUBTOTAL</t>
  </si>
  <si>
    <t>2. Produção científica (na área da biodiversidade)</t>
  </si>
  <si>
    <t>2.1 - Artigos aceitos e publicados, na área</t>
  </si>
  <si>
    <t>1º autor</t>
  </si>
  <si>
    <t>Co-autoria (-50%)</t>
  </si>
  <si>
    <t xml:space="preserve">2.1.1 - Revista qualis A1 </t>
  </si>
  <si>
    <t xml:space="preserve">2.1.2 - Revista qualis A2 </t>
  </si>
  <si>
    <t>2.1.3 - Revista qualis B1</t>
  </si>
  <si>
    <t>2.1.4 - Revista qualis B2</t>
  </si>
  <si>
    <t>2.1.5 - Revista qualis B3</t>
  </si>
  <si>
    <t>2.1.6 - Revista qualis B4</t>
  </si>
  <si>
    <t>2.1.7 - Revista qualis B5</t>
  </si>
  <si>
    <t>2.2 – Livros</t>
  </si>
  <si>
    <t>Co-autoria</t>
  </si>
  <si>
    <t>2.2.1 – Editoração de livro com ISBN</t>
  </si>
  <si>
    <t>2.2.1 – Capítulo de livro com ISBN</t>
  </si>
  <si>
    <t xml:space="preserve">Revistas novas, que ainda não foram classificadas no qualis, serão avaliadas pela comissão de seleção em função de seu fator de impacto. </t>
  </si>
  <si>
    <t>3.3 - Resumos apresentados (informe o número de trabalhos em cada item, no máximo 10 resumos no total).</t>
  </si>
  <si>
    <t>3.3.1 - Resumo em congresso de sociedade internacional</t>
  </si>
  <si>
    <t xml:space="preserve">3.3.2 - Resumo em congresso de sociedade nacional </t>
  </si>
  <si>
    <t>3.3.3 - Resumo apresentado em congresso regional</t>
  </si>
  <si>
    <t>3.3.4 - Premiação em eventos científicos internacionais</t>
  </si>
  <si>
    <t>3.3.5 - Premiação em eventos científicos nacionais</t>
  </si>
  <si>
    <t>TOTAL</t>
  </si>
  <si>
    <t>Nome do Candidato:</t>
  </si>
  <si>
    <t>Data e Assinatura:</t>
  </si>
  <si>
    <t>Obs. Apresentar apenas os comprovantes referentes aos itens preenchidos nesta planilha e em ordem.</t>
  </si>
  <si>
    <t>Atividades não incluídas nesta planilha não serão consideradas.</t>
  </si>
  <si>
    <t>Todos os comprovantes devem ser numerados e a relação desta numeração deve ser indicada na coluna G desta planilha.</t>
  </si>
  <si>
    <t>E-mail (obrigatório preencher):</t>
  </si>
  <si>
    <t>Endereço e telefone para contato (obrigatório preencher):</t>
  </si>
  <si>
    <t>PLANILHA DE AVALIAÇÃO DE CURRÍCULOS</t>
  </si>
  <si>
    <t>Graduação:</t>
  </si>
  <si>
    <t>Formação científica: (informe o tempo em anos ou fração de ano).</t>
  </si>
  <si>
    <t>anos</t>
  </si>
  <si>
    <t>FÓRMULAS</t>
  </si>
  <si>
    <t xml:space="preserve">Bolsista de iniciação de Universidade de origem - não UFSM </t>
  </si>
  <si>
    <t>B5*0,5</t>
  </si>
  <si>
    <t>Bolsista de iniciação do FIPE/UFSM</t>
  </si>
  <si>
    <t>B6*1</t>
  </si>
  <si>
    <t>Bolsista de iniciação da FAPERGS</t>
  </si>
  <si>
    <t>B7*2,5</t>
  </si>
  <si>
    <t>Bolsista de iniciação do CNPq/PIBIC</t>
  </si>
  <si>
    <t>B8*3</t>
  </si>
  <si>
    <t>Bolsista de iniciação do CNPq - balcão</t>
  </si>
  <si>
    <t>B9*3,5</t>
  </si>
  <si>
    <t xml:space="preserve">Estágio em laboratório de orientador do  CPG Bioq Tox </t>
  </si>
  <si>
    <t>B10*1</t>
  </si>
  <si>
    <t>Estágio em laboratório de pesquisa não vinculado ao CPG Bioq Tox</t>
  </si>
  <si>
    <t>B11*0,5</t>
  </si>
  <si>
    <t>SOMA(D5:D11)</t>
  </si>
  <si>
    <t>Pós-Graduação</t>
  </si>
  <si>
    <t>B15*3</t>
  </si>
  <si>
    <t>Especialização em outra área</t>
  </si>
  <si>
    <t>B16*0,75</t>
  </si>
  <si>
    <t>Especialização em Bioq Tox, com recomendação da banca e/ou do orientador</t>
  </si>
  <si>
    <t>SE(B17=0;0;1/B17*15)</t>
  </si>
  <si>
    <t>Especialização em Bioq Tox, sem recomendação da banca e/ou do orientador</t>
  </si>
  <si>
    <t>SE(B18=0;0;1/B18*15/30)</t>
  </si>
  <si>
    <t>Mestrado em outra área</t>
  </si>
  <si>
    <t>B19*2,5</t>
  </si>
  <si>
    <t>SOMA(D15:D19)</t>
  </si>
  <si>
    <t>Atuação profissional</t>
  </si>
  <si>
    <t>Docência: (informe o tempo na atividade, em anos).</t>
  </si>
  <si>
    <t>Docência de segundo grau</t>
  </si>
  <si>
    <t>SE(B23&gt;2,9;3;B23)</t>
  </si>
  <si>
    <t>Docência de terceiro grau, como horista</t>
  </si>
  <si>
    <t>SE(B24&gt;2,9;6;B24*2)</t>
  </si>
  <si>
    <t>Docência de terceiro grau, como contratado efetivo</t>
  </si>
  <si>
    <t>SE(B25&gt;2,9;9;B25*3)</t>
  </si>
  <si>
    <t>SOMA(D23:D25)</t>
  </si>
  <si>
    <t>Experiência em laboratório: (informe o tempo na atividade, em anos).</t>
  </si>
  <si>
    <t>Técnico em laboratório de análises clínicas</t>
  </si>
  <si>
    <t>SE(B28&gt;2,9;3;B28)</t>
  </si>
  <si>
    <t>Técnico em laboratório de análises químicas</t>
  </si>
  <si>
    <t>SE(B29&gt;2,9;3;B29)</t>
  </si>
  <si>
    <t>SOMA(D28:D29)</t>
  </si>
  <si>
    <t>Produção científica</t>
  </si>
  <si>
    <t>O dado é preliminar da tese?</t>
  </si>
  <si>
    <t>Artigos publicados: (informe o número de trabalhos em cada item).</t>
  </si>
  <si>
    <t>sim</t>
  </si>
  <si>
    <t>não</t>
  </si>
  <si>
    <t>Artigo publicado em revista indexada no ISI (índice de impacto&gt;=1)*</t>
  </si>
  <si>
    <t>(B34+C34)*15</t>
  </si>
  <si>
    <t>Artigo publicado em revista indexada no ISI (índice de impacto&lt;1 e &gt;0,5)*</t>
  </si>
  <si>
    <t>(B35+C35)*7,5</t>
  </si>
  <si>
    <t>Artigo publicado em revista indexada no ISI (índice de impacto&lt;0,5)*</t>
  </si>
  <si>
    <t>(B36+C36)*3,75</t>
  </si>
  <si>
    <t>Artigo publicado em revista não indexada no ISI (internacional)</t>
  </si>
  <si>
    <t>(B37+C37)*1,5</t>
  </si>
  <si>
    <t>Artigo publicado em revista de sociedade científica nacional (não indexada)</t>
  </si>
  <si>
    <t>(B38+C38)*1,5</t>
  </si>
  <si>
    <t>Artigo publicado em revista não indexada nacional</t>
  </si>
  <si>
    <t>(B39+C39)</t>
  </si>
  <si>
    <t>SOMA(D34:D39)</t>
  </si>
  <si>
    <t>Artigos aceitos: (informe o número de trabalhos em cada item).</t>
  </si>
  <si>
    <t>Artigo aceito em revista indexada no ISI (com índice de impacto&lt;1)*</t>
  </si>
  <si>
    <t>(B42*4+C42)*15</t>
  </si>
  <si>
    <t>Artigo aceito em revista indexada no ISI (índice de impacto&lt;1 e &gt;0,5)*</t>
  </si>
  <si>
    <t>(B43*4+C43)*7,5</t>
  </si>
  <si>
    <t>Artigo aceito em revista indexada no ISI (índice de impacto&lt;0,5)*</t>
  </si>
  <si>
    <t>(B44*4+C44)*3,75</t>
  </si>
  <si>
    <t>Artigo aceito em revista não indexada no ISI (internacional)</t>
  </si>
  <si>
    <t>(B45*4+C45)*1,5</t>
  </si>
  <si>
    <t>Artigo aceito em revista de sociedade científica nacional (não indexada)</t>
  </si>
  <si>
    <t>(B46*4+C46)*1,25</t>
  </si>
  <si>
    <t>Artigo aceito em revista não indexada nacional</t>
  </si>
  <si>
    <t>(B47*4+C47)</t>
  </si>
  <si>
    <t>SOMA(D42:D47)</t>
  </si>
  <si>
    <t>Resumos apresentados: (informe o número de trabalhos em cada item).</t>
  </si>
  <si>
    <t>Resumo apresentado em congresso internacional</t>
  </si>
  <si>
    <t>(B50*4+C50)*1,5</t>
  </si>
  <si>
    <t>Resumo apresentado em congresso nacional</t>
  </si>
  <si>
    <t>(B51*4+C51)*0,75</t>
  </si>
  <si>
    <t>Resumo apresentado em congresso local</t>
  </si>
  <si>
    <t>(B52*4+C52)*0,375</t>
  </si>
  <si>
    <t>SOMA(D50:D52)</t>
  </si>
  <si>
    <t>*ver lista de índice de impacto no site www.reference.barrysworld.net</t>
  </si>
  <si>
    <t>D12+D20+D26+D30+D40+D48+D53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</si>
</sst>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6"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20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b/>
      <sz val="11"/>
      <color indexed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59"/>
      </left>
      <right style="thin">
        <color indexed="59"/>
      </right>
      <top style="hair">
        <color indexed="8"/>
      </top>
      <bottom style="hair">
        <color indexed="8"/>
      </bottom>
    </border>
    <border>
      <left style="medium">
        <color indexed="59"/>
      </left>
      <right style="medium">
        <color indexed="59"/>
      </right>
      <top style="medium">
        <color indexed="59"/>
      </top>
      <bottom style="medium">
        <color indexed="59"/>
      </bottom>
    </border>
    <border>
      <left style="medium">
        <color indexed="59"/>
      </left>
      <right>
        <color indexed="63"/>
      </right>
      <top style="medium">
        <color indexed="59"/>
      </top>
      <bottom style="medium">
        <color indexed="59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>
        <color indexed="63"/>
      </right>
      <top>
        <color indexed="63"/>
      </top>
      <bottom style="thin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>
        <color indexed="63"/>
      </bottom>
    </border>
    <border>
      <left style="medium">
        <color indexed="59"/>
      </left>
      <right style="thin">
        <color indexed="59"/>
      </right>
      <top style="medium">
        <color indexed="59"/>
      </top>
      <bottom style="medium">
        <color indexed="59"/>
      </bottom>
    </border>
    <border>
      <left style="thin">
        <color indexed="59"/>
      </left>
      <right style="medium">
        <color indexed="59"/>
      </right>
      <top style="medium">
        <color indexed="59"/>
      </top>
      <bottom style="medium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>
        <color indexed="63"/>
      </left>
      <right>
        <color indexed="63"/>
      </right>
      <top style="medium">
        <color indexed="59"/>
      </top>
      <bottom style="medium">
        <color indexed="59"/>
      </bottom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0" borderId="3" applyNumberFormat="0" applyFill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5" fillId="33" borderId="1" applyNumberFormat="0" applyAlignment="0" applyProtection="0"/>
    <xf numFmtId="0" fontId="4" fillId="34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35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6" fillId="36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37" borderId="0" applyNumberFormat="0" applyBorder="0" applyAlignment="0" applyProtection="0"/>
    <xf numFmtId="0" fontId="10" fillId="38" borderId="0" applyNumberFormat="0" applyBorder="0" applyAlignment="0" applyProtection="0"/>
    <xf numFmtId="0" fontId="0" fillId="39" borderId="4" applyNumberFormat="0" applyFont="0" applyAlignment="0" applyProtection="0"/>
    <xf numFmtId="0" fontId="11" fillId="38" borderId="5" applyNumberFormat="0" applyAlignment="0" applyProtection="0"/>
    <xf numFmtId="9" fontId="0" fillId="0" borderId="0" applyFill="0" applyBorder="0" applyAlignment="0" applyProtection="0"/>
    <xf numFmtId="0" fontId="48" fillId="25" borderId="6" applyNumberFormat="0" applyAlignment="0" applyProtection="0"/>
    <xf numFmtId="41" fontId="0" fillId="0" borderId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10" applyNumberFormat="0" applyFill="0" applyAlignment="0" applyProtection="0"/>
    <xf numFmtId="43" fontId="0" fillId="0" borderId="0" applyFill="0" applyBorder="0" applyAlignment="0" applyProtection="0"/>
    <xf numFmtId="0" fontId="3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12" fillId="0" borderId="0" xfId="0" applyFont="1" applyAlignment="1" applyProtection="1">
      <alignment/>
      <protection hidden="1"/>
    </xf>
    <xf numFmtId="0" fontId="13" fillId="0" borderId="0" xfId="0" applyFont="1" applyAlignment="1" applyProtection="1">
      <alignment/>
      <protection hidden="1"/>
    </xf>
    <xf numFmtId="0" fontId="12" fillId="0" borderId="0" xfId="0" applyFont="1" applyAlignment="1" applyProtection="1">
      <alignment horizontal="center"/>
      <protection hidden="1"/>
    </xf>
    <xf numFmtId="0" fontId="14" fillId="0" borderId="0" xfId="0" applyFont="1" applyAlignment="1" applyProtection="1">
      <alignment/>
      <protection hidden="1"/>
    </xf>
    <xf numFmtId="0" fontId="15" fillId="0" borderId="11" xfId="0" applyFont="1" applyBorder="1" applyAlignment="1" applyProtection="1">
      <alignment horizontal="center"/>
      <protection hidden="1"/>
    </xf>
    <xf numFmtId="0" fontId="15" fillId="0" borderId="0" xfId="0" applyFont="1" applyBorder="1" applyAlignment="1" applyProtection="1">
      <alignment horizontal="center"/>
      <protection hidden="1"/>
    </xf>
    <xf numFmtId="0" fontId="16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 horizontal="center"/>
      <protection hidden="1"/>
    </xf>
    <xf numFmtId="0" fontId="16" fillId="0" borderId="11" xfId="0" applyFont="1" applyBorder="1" applyAlignment="1" applyProtection="1">
      <alignment/>
      <protection hidden="1"/>
    </xf>
    <xf numFmtId="0" fontId="0" fillId="0" borderId="11" xfId="0" applyFont="1" applyBorder="1" applyAlignment="1" applyProtection="1">
      <alignment horizontal="center"/>
      <protection hidden="1"/>
    </xf>
    <xf numFmtId="0" fontId="0" fillId="0" borderId="11" xfId="0" applyFont="1" applyBorder="1" applyAlignment="1" applyProtection="1">
      <alignment/>
      <protection hidden="1"/>
    </xf>
    <xf numFmtId="0" fontId="17" fillId="0" borderId="11" xfId="0" applyFont="1" applyBorder="1" applyAlignment="1" applyProtection="1">
      <alignment/>
      <protection hidden="1"/>
    </xf>
    <xf numFmtId="0" fontId="16" fillId="40" borderId="11" xfId="0" applyFont="1" applyFill="1" applyBorder="1" applyAlignment="1" applyProtection="1">
      <alignment horizontal="center"/>
      <protection hidden="1"/>
    </xf>
    <xf numFmtId="0" fontId="16" fillId="0" borderId="11" xfId="0" applyFont="1" applyFill="1" applyBorder="1" applyAlignment="1" applyProtection="1">
      <alignment horizontal="center"/>
      <protection hidden="1"/>
    </xf>
    <xf numFmtId="0" fontId="16" fillId="41" borderId="11" xfId="0" applyFont="1" applyFill="1" applyBorder="1" applyAlignment="1" applyProtection="1">
      <alignment horizontal="center"/>
      <protection hidden="1"/>
    </xf>
    <xf numFmtId="0" fontId="16" fillId="42" borderId="11" xfId="0" applyFont="1" applyFill="1" applyBorder="1" applyAlignment="1" applyProtection="1">
      <alignment horizontal="center"/>
      <protection hidden="1"/>
    </xf>
    <xf numFmtId="0" fontId="0" fillId="40" borderId="11" xfId="0" applyFont="1" applyFill="1" applyBorder="1" applyAlignment="1" applyProtection="1">
      <alignment horizontal="center"/>
      <protection locked="0"/>
    </xf>
    <xf numFmtId="0" fontId="0" fillId="0" borderId="11" xfId="0" applyFont="1" applyFill="1" applyBorder="1" applyAlignment="1" applyProtection="1">
      <alignment horizontal="center"/>
      <protection hidden="1"/>
    </xf>
    <xf numFmtId="2" fontId="0" fillId="41" borderId="11" xfId="0" applyNumberFormat="1" applyFont="1" applyFill="1" applyBorder="1" applyAlignment="1" applyProtection="1">
      <alignment horizontal="right"/>
      <protection hidden="1"/>
    </xf>
    <xf numFmtId="2" fontId="0" fillId="0" borderId="11" xfId="0" applyNumberFormat="1" applyFont="1" applyFill="1" applyBorder="1" applyAlignment="1" applyProtection="1">
      <alignment horizontal="right"/>
      <protection hidden="1"/>
    </xf>
    <xf numFmtId="0" fontId="0" fillId="42" borderId="11" xfId="0" applyFont="1" applyFill="1" applyBorder="1" applyAlignment="1" applyProtection="1">
      <alignment/>
      <protection locked="0"/>
    </xf>
    <xf numFmtId="2" fontId="0" fillId="41" borderId="11" xfId="0" applyNumberFormat="1" applyFont="1" applyFill="1" applyBorder="1" applyAlignment="1" applyProtection="1">
      <alignment/>
      <protection hidden="1"/>
    </xf>
    <xf numFmtId="2" fontId="0" fillId="0" borderId="11" xfId="0" applyNumberFormat="1" applyFont="1" applyFill="1" applyBorder="1" applyAlignment="1" applyProtection="1">
      <alignment/>
      <protection hidden="1"/>
    </xf>
    <xf numFmtId="0" fontId="16" fillId="0" borderId="11" xfId="0" applyFont="1" applyBorder="1" applyAlignment="1" applyProtection="1">
      <alignment horizontal="right"/>
      <protection hidden="1"/>
    </xf>
    <xf numFmtId="2" fontId="16" fillId="41" borderId="11" xfId="0" applyNumberFormat="1" applyFont="1" applyFill="1" applyBorder="1" applyAlignment="1" applyProtection="1">
      <alignment/>
      <protection hidden="1"/>
    </xf>
    <xf numFmtId="2" fontId="16" fillId="0" borderId="11" xfId="0" applyNumberFormat="1" applyFont="1" applyFill="1" applyBorder="1" applyAlignment="1" applyProtection="1">
      <alignment/>
      <protection hidden="1"/>
    </xf>
    <xf numFmtId="0" fontId="0" fillId="0" borderId="11" xfId="0" applyFont="1" applyFill="1" applyBorder="1" applyAlignment="1" applyProtection="1">
      <alignment/>
      <protection hidden="1"/>
    </xf>
    <xf numFmtId="0" fontId="16" fillId="0" borderId="12" xfId="0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12" xfId="0" applyFont="1" applyFill="1" applyBorder="1" applyAlignment="1" applyProtection="1">
      <alignment/>
      <protection hidden="1"/>
    </xf>
    <xf numFmtId="0" fontId="0" fillId="0" borderId="13" xfId="0" applyFont="1" applyBorder="1" applyAlignment="1" applyProtection="1">
      <alignment/>
      <protection hidden="1"/>
    </xf>
    <xf numFmtId="0" fontId="0" fillId="40" borderId="14" xfId="0" applyFont="1" applyFill="1" applyBorder="1" applyAlignment="1" applyProtection="1">
      <alignment horizontal="center"/>
      <protection locked="0"/>
    </xf>
    <xf numFmtId="0" fontId="16" fillId="0" borderId="14" xfId="0" applyFont="1" applyBorder="1" applyAlignment="1" applyProtection="1">
      <alignment horizontal="right"/>
      <protection hidden="1"/>
    </xf>
    <xf numFmtId="2" fontId="0" fillId="41" borderId="14" xfId="0" applyNumberFormat="1" applyFont="1" applyFill="1" applyBorder="1" applyAlignment="1" applyProtection="1">
      <alignment/>
      <protection hidden="1"/>
    </xf>
    <xf numFmtId="0" fontId="0" fillId="42" borderId="14" xfId="0" applyFont="1" applyFill="1" applyBorder="1" applyAlignment="1" applyProtection="1">
      <alignment/>
      <protection locked="0"/>
    </xf>
    <xf numFmtId="0" fontId="0" fillId="0" borderId="14" xfId="0" applyFont="1" applyFill="1" applyBorder="1" applyAlignment="1" applyProtection="1">
      <alignment horizontal="center"/>
      <protection hidden="1"/>
    </xf>
    <xf numFmtId="2" fontId="16" fillId="41" borderId="14" xfId="0" applyNumberFormat="1" applyFont="1" applyFill="1" applyBorder="1" applyAlignment="1" applyProtection="1">
      <alignment horizontal="right"/>
      <protection hidden="1"/>
    </xf>
    <xf numFmtId="2" fontId="18" fillId="41" borderId="14" xfId="0" applyNumberFormat="1" applyFont="1" applyFill="1" applyBorder="1" applyAlignment="1" applyProtection="1">
      <alignment/>
      <protection hidden="1"/>
    </xf>
    <xf numFmtId="0" fontId="0" fillId="0" borderId="14" xfId="0" applyFont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 horizontal="center"/>
      <protection hidden="1"/>
    </xf>
    <xf numFmtId="0" fontId="16" fillId="0" borderId="0" xfId="0" applyFont="1" applyFill="1" applyBorder="1" applyAlignment="1" applyProtection="1">
      <alignment horizontal="right"/>
      <protection hidden="1"/>
    </xf>
    <xf numFmtId="2" fontId="16" fillId="0" borderId="0" xfId="0" applyNumberFormat="1" applyFont="1" applyFill="1" applyBorder="1" applyAlignment="1" applyProtection="1">
      <alignment horizontal="right"/>
      <protection hidden="1"/>
    </xf>
    <xf numFmtId="2" fontId="18" fillId="0" borderId="0" xfId="0" applyNumberFormat="1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0" fontId="0" fillId="0" borderId="11" xfId="0" applyBorder="1" applyAlignment="1" applyProtection="1">
      <alignment horizontal="center"/>
      <protection hidden="1"/>
    </xf>
    <xf numFmtId="2" fontId="16" fillId="0" borderId="11" xfId="0" applyNumberFormat="1" applyFont="1" applyBorder="1" applyAlignment="1" applyProtection="1">
      <alignment/>
      <protection hidden="1"/>
    </xf>
    <xf numFmtId="0" fontId="16" fillId="0" borderId="11" xfId="0" applyFont="1" applyFill="1" applyBorder="1" applyAlignment="1" applyProtection="1">
      <alignment/>
      <protection hidden="1"/>
    </xf>
    <xf numFmtId="0" fontId="16" fillId="43" borderId="11" xfId="0" applyFont="1" applyFill="1" applyBorder="1" applyAlignment="1" applyProtection="1">
      <alignment horizontal="center"/>
      <protection hidden="1"/>
    </xf>
    <xf numFmtId="2" fontId="16" fillId="43" borderId="11" xfId="0" applyNumberFormat="1" applyFont="1" applyFill="1" applyBorder="1" applyAlignment="1" applyProtection="1">
      <alignment/>
      <protection/>
    </xf>
    <xf numFmtId="0" fontId="16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19" fillId="0" borderId="0" xfId="0" applyFont="1" applyAlignment="1" applyProtection="1">
      <alignment/>
      <protection hidden="1"/>
    </xf>
    <xf numFmtId="0" fontId="20" fillId="0" borderId="0" xfId="0" applyFont="1" applyAlignment="1" applyProtection="1">
      <alignment horizontal="center"/>
      <protection hidden="1"/>
    </xf>
    <xf numFmtId="0" fontId="20" fillId="0" borderId="0" xfId="0" applyFont="1" applyAlignment="1" applyProtection="1">
      <alignment/>
      <protection hidden="1"/>
    </xf>
    <xf numFmtId="0" fontId="21" fillId="0" borderId="0" xfId="0" applyFont="1" applyAlignment="1" applyProtection="1">
      <alignment/>
      <protection hidden="1"/>
    </xf>
    <xf numFmtId="0" fontId="14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6" fillId="40" borderId="15" xfId="0" applyFont="1" applyFill="1" applyBorder="1" applyAlignment="1" applyProtection="1">
      <alignment horizontal="center"/>
      <protection/>
    </xf>
    <xf numFmtId="0" fontId="16" fillId="0" borderId="16" xfId="0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0" fillId="40" borderId="17" xfId="0" applyFill="1" applyBorder="1" applyAlignment="1" applyProtection="1">
      <alignment/>
      <protection locked="0"/>
    </xf>
    <xf numFmtId="0" fontId="0" fillId="0" borderId="18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40" borderId="11" xfId="0" applyFill="1" applyBorder="1" applyAlignment="1" applyProtection="1">
      <alignment/>
      <protection locked="0"/>
    </xf>
    <xf numFmtId="0" fontId="0" fillId="0" borderId="19" xfId="0" applyBorder="1" applyAlignment="1">
      <alignment/>
    </xf>
    <xf numFmtId="0" fontId="0" fillId="0" borderId="0" xfId="0" applyFont="1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 applyProtection="1">
      <alignment/>
      <protection/>
    </xf>
    <xf numFmtId="0" fontId="16" fillId="0" borderId="0" xfId="0" applyFont="1" applyBorder="1" applyAlignment="1">
      <alignment horizontal="right"/>
    </xf>
    <xf numFmtId="0" fontId="16" fillId="0" borderId="16" xfId="0" applyFont="1" applyBorder="1" applyAlignment="1">
      <alignment/>
    </xf>
    <xf numFmtId="0" fontId="16" fillId="0" borderId="0" xfId="0" applyFont="1" applyBorder="1" applyAlignment="1">
      <alignment/>
    </xf>
    <xf numFmtId="0" fontId="0" fillId="0" borderId="0" xfId="0" applyAlignment="1">
      <alignment horizontal="right"/>
    </xf>
    <xf numFmtId="0" fontId="16" fillId="0" borderId="0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21" xfId="0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6" fillId="35" borderId="22" xfId="0" applyFont="1" applyFill="1" applyBorder="1" applyAlignment="1" applyProtection="1">
      <alignment/>
      <protection/>
    </xf>
    <xf numFmtId="0" fontId="16" fillId="42" borderId="23" xfId="0" applyFont="1" applyFill="1" applyBorder="1" applyAlignment="1" applyProtection="1">
      <alignment/>
      <protection/>
    </xf>
    <xf numFmtId="0" fontId="0" fillId="35" borderId="17" xfId="0" applyFill="1" applyBorder="1" applyAlignment="1" applyProtection="1">
      <alignment/>
      <protection locked="0"/>
    </xf>
    <xf numFmtId="0" fontId="0" fillId="42" borderId="17" xfId="0" applyFill="1" applyBorder="1" applyAlignment="1" applyProtection="1">
      <alignment/>
      <protection locked="0"/>
    </xf>
    <xf numFmtId="0" fontId="0" fillId="35" borderId="11" xfId="0" applyFill="1" applyBorder="1" applyAlignment="1" applyProtection="1">
      <alignment/>
      <protection locked="0"/>
    </xf>
    <xf numFmtId="0" fontId="0" fillId="42" borderId="11" xfId="0" applyFill="1" applyBorder="1" applyAlignment="1" applyProtection="1">
      <alignment/>
      <protection locked="0"/>
    </xf>
    <xf numFmtId="0" fontId="0" fillId="42" borderId="24" xfId="0" applyFill="1" applyBorder="1" applyAlignment="1" applyProtection="1">
      <alignment/>
      <protection locked="0"/>
    </xf>
    <xf numFmtId="0" fontId="16" fillId="0" borderId="19" xfId="0" applyFont="1" applyBorder="1" applyAlignment="1">
      <alignment horizontal="right"/>
    </xf>
    <xf numFmtId="0" fontId="0" fillId="0" borderId="15" xfId="0" applyFont="1" applyBorder="1" applyAlignment="1" applyProtection="1">
      <alignment/>
      <protection/>
    </xf>
    <xf numFmtId="0" fontId="14" fillId="0" borderId="16" xfId="0" applyFont="1" applyBorder="1" applyAlignment="1">
      <alignment horizontal="center"/>
    </xf>
    <xf numFmtId="0" fontId="14" fillId="0" borderId="25" xfId="0" applyFont="1" applyBorder="1" applyAlignment="1">
      <alignment/>
    </xf>
    <xf numFmtId="0" fontId="14" fillId="0" borderId="0" xfId="0" applyFont="1" applyBorder="1" applyAlignment="1">
      <alignment/>
    </xf>
  </cellXfs>
  <cellStyles count="6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 1 1" xfId="33"/>
    <cellStyle name="Accent 2 1" xfId="34"/>
    <cellStyle name="Accent 3 1" xfId="35"/>
    <cellStyle name="Accent 4" xfId="36"/>
    <cellStyle name="Bad 1" xfId="37"/>
    <cellStyle name="Bom" xfId="38"/>
    <cellStyle name="Cálculo" xfId="39"/>
    <cellStyle name="Célula de Verificação" xfId="40"/>
    <cellStyle name="Célula Vinculada" xfId="41"/>
    <cellStyle name="Ênfase1" xfId="42"/>
    <cellStyle name="Ênfase2" xfId="43"/>
    <cellStyle name="Ênfase3" xfId="44"/>
    <cellStyle name="Ênfase4" xfId="45"/>
    <cellStyle name="Ênfase5" xfId="46"/>
    <cellStyle name="Ênfase6" xfId="47"/>
    <cellStyle name="Entrada" xfId="48"/>
    <cellStyle name="Error 1" xfId="49"/>
    <cellStyle name="Footnote 1" xfId="50"/>
    <cellStyle name="Good 1" xfId="51"/>
    <cellStyle name="Heading 1 1" xfId="52"/>
    <cellStyle name="Heading 2 1" xfId="53"/>
    <cellStyle name="Heading 3" xfId="54"/>
    <cellStyle name="Incorreto" xfId="55"/>
    <cellStyle name="Currency" xfId="56"/>
    <cellStyle name="Currency [0]" xfId="57"/>
    <cellStyle name="Neutra" xfId="58"/>
    <cellStyle name="Neutral 1" xfId="59"/>
    <cellStyle name="Nota" xfId="60"/>
    <cellStyle name="Note 1" xfId="61"/>
    <cellStyle name="Percent" xfId="62"/>
    <cellStyle name="Saída" xfId="63"/>
    <cellStyle name="Comma [0]" xfId="64"/>
    <cellStyle name="Status 1" xfId="65"/>
    <cellStyle name="Text 1" xfId="66"/>
    <cellStyle name="Texto de Aviso" xfId="67"/>
    <cellStyle name="Texto Explicativo" xfId="68"/>
    <cellStyle name="Título" xfId="69"/>
    <cellStyle name="Título 1" xfId="70"/>
    <cellStyle name="Título 2" xfId="71"/>
    <cellStyle name="Título 3" xfId="72"/>
    <cellStyle name="Título 4" xfId="73"/>
    <cellStyle name="Total" xfId="74"/>
    <cellStyle name="Comma" xfId="75"/>
    <cellStyle name="Warning 1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FF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212121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tabSelected="1" zoomScale="90" zoomScaleNormal="90" zoomScalePageLayoutView="0" workbookViewId="0" topLeftCell="A1">
      <selection activeCell="E13" sqref="E13"/>
    </sheetView>
  </sheetViews>
  <sheetFormatPr defaultColWidth="9.00390625" defaultRowHeight="14.25" customHeight="1"/>
  <cols>
    <col min="1" max="1" width="98.8515625" style="1" customWidth="1"/>
    <col min="2" max="2" width="9.7109375" style="2" customWidth="1"/>
    <col min="3" max="3" width="16.28125" style="2" customWidth="1"/>
    <col min="4" max="4" width="11.00390625" style="1" customWidth="1"/>
    <col min="5" max="6" width="7.140625" style="1" customWidth="1"/>
    <col min="7" max="7" width="23.8515625" style="1" customWidth="1"/>
    <col min="8" max="16384" width="9.00390625" style="1" customWidth="1"/>
  </cols>
  <sheetData>
    <row r="1" ht="18.75" customHeight="1">
      <c r="A1" s="3" t="s">
        <v>0</v>
      </c>
    </row>
    <row r="2" ht="18.75" customHeight="1">
      <c r="A2" s="3" t="s">
        <v>1</v>
      </c>
    </row>
    <row r="3" ht="18.75" customHeight="1">
      <c r="A3" s="3"/>
    </row>
    <row r="4" spans="1:3" s="3" customFormat="1" ht="18.75" customHeight="1">
      <c r="A4" s="4" t="s">
        <v>2</v>
      </c>
      <c r="B4" s="5"/>
      <c r="C4" s="5"/>
    </row>
    <row r="5" spans="1:3" s="3" customFormat="1" ht="18.75" customHeight="1">
      <c r="A5" s="4" t="s">
        <v>3</v>
      </c>
      <c r="B5" s="5"/>
      <c r="C5" s="5"/>
    </row>
    <row r="7" ht="16.5" customHeight="1">
      <c r="A7" s="6" t="s">
        <v>4</v>
      </c>
    </row>
    <row r="8" spans="1:3" ht="16.5" customHeight="1">
      <c r="A8" s="4" t="s">
        <v>5</v>
      </c>
      <c r="B8" s="7" t="s">
        <v>6</v>
      </c>
      <c r="C8" s="8"/>
    </row>
    <row r="9" spans="1:3" ht="14.25" customHeight="1">
      <c r="A9" s="9"/>
      <c r="B9" s="10" t="s">
        <v>7</v>
      </c>
      <c r="C9" s="10"/>
    </row>
    <row r="10" spans="1:7" ht="14.25" customHeight="1">
      <c r="A10" s="11"/>
      <c r="B10" s="12"/>
      <c r="C10" s="12"/>
      <c r="D10" s="13"/>
      <c r="E10" s="13"/>
      <c r="F10" s="13"/>
      <c r="G10" s="13"/>
    </row>
    <row r="11" spans="1:7" ht="14.25" customHeight="1">
      <c r="A11" s="14" t="s">
        <v>8</v>
      </c>
      <c r="B11" s="15" t="s">
        <v>9</v>
      </c>
      <c r="C11" s="16"/>
      <c r="D11" s="13"/>
      <c r="E11" s="17" t="s">
        <v>10</v>
      </c>
      <c r="F11" s="16"/>
      <c r="G11" s="18" t="s">
        <v>11</v>
      </c>
    </row>
    <row r="12" spans="1:7" ht="14.25" customHeight="1">
      <c r="A12" s="13"/>
      <c r="B12" s="19"/>
      <c r="C12" s="20"/>
      <c r="D12" s="13"/>
      <c r="E12" s="21"/>
      <c r="F12" s="22"/>
      <c r="G12" s="23"/>
    </row>
    <row r="13" spans="1:7" ht="14.25" customHeight="1">
      <c r="A13" s="13" t="s">
        <v>12</v>
      </c>
      <c r="B13" s="19"/>
      <c r="C13" s="20"/>
      <c r="D13" s="13"/>
      <c r="E13" s="24">
        <f>SUM(B13*0.5)</f>
        <v>0</v>
      </c>
      <c r="F13" s="22"/>
      <c r="G13" s="23"/>
    </row>
    <row r="14" spans="1:7" ht="14.25" customHeight="1">
      <c r="A14" s="13" t="s">
        <v>13</v>
      </c>
      <c r="B14" s="19"/>
      <c r="C14" s="20"/>
      <c r="D14" s="13"/>
      <c r="E14" s="24">
        <f>SUM(B14*0.25)</f>
        <v>0</v>
      </c>
      <c r="F14" s="22"/>
      <c r="G14" s="23"/>
    </row>
    <row r="15" spans="1:7" ht="14.25" customHeight="1">
      <c r="A15" s="13" t="s">
        <v>14</v>
      </c>
      <c r="B15" s="19"/>
      <c r="C15" s="20"/>
      <c r="D15" s="13"/>
      <c r="E15" s="24">
        <f>SUM(B15*1)</f>
        <v>0</v>
      </c>
      <c r="F15" s="25"/>
      <c r="G15" s="23"/>
    </row>
    <row r="16" spans="1:7" ht="14.25" customHeight="1">
      <c r="A16" s="13" t="s">
        <v>15</v>
      </c>
      <c r="B16" s="19"/>
      <c r="C16" s="20"/>
      <c r="D16" s="13"/>
      <c r="E16" s="21">
        <f>SUM(B16*0.2)</f>
        <v>0</v>
      </c>
      <c r="F16" s="22"/>
      <c r="G16" s="23"/>
    </row>
    <row r="17" spans="1:7" ht="14.25" customHeight="1">
      <c r="A17" s="13" t="s">
        <v>16</v>
      </c>
      <c r="B17" s="19"/>
      <c r="C17" s="20"/>
      <c r="D17" s="13"/>
      <c r="E17" s="21">
        <f>SUM(B17*0.5)</f>
        <v>0</v>
      </c>
      <c r="F17" s="22"/>
      <c r="G17" s="23"/>
    </row>
    <row r="18" spans="1:7" ht="14.25" customHeight="1">
      <c r="A18" s="13"/>
      <c r="B18" s="20"/>
      <c r="C18" s="7" t="s">
        <v>6</v>
      </c>
      <c r="D18" s="26" t="s">
        <v>17</v>
      </c>
      <c r="E18" s="27">
        <f>SUM(E13:E17)</f>
        <v>0</v>
      </c>
      <c r="F18" s="28"/>
      <c r="G18" s="13"/>
    </row>
    <row r="19" spans="1:7" ht="14.25" customHeight="1">
      <c r="A19" s="11" t="s">
        <v>18</v>
      </c>
      <c r="B19" s="16"/>
      <c r="C19" s="10" t="s">
        <v>7</v>
      </c>
      <c r="D19" s="13"/>
      <c r="E19" s="13"/>
      <c r="F19" s="29"/>
      <c r="G19" s="13"/>
    </row>
    <row r="20" spans="1:7" ht="14.25" customHeight="1">
      <c r="A20" s="14" t="s">
        <v>19</v>
      </c>
      <c r="B20" s="15" t="s">
        <v>20</v>
      </c>
      <c r="C20" s="15" t="s">
        <v>21</v>
      </c>
      <c r="D20" s="30"/>
      <c r="E20" s="17" t="s">
        <v>10</v>
      </c>
      <c r="F20" s="17" t="s">
        <v>10</v>
      </c>
      <c r="G20" s="18" t="s">
        <v>11</v>
      </c>
    </row>
    <row r="21" spans="1:7" ht="14.25" customHeight="1">
      <c r="A21" s="13" t="s">
        <v>22</v>
      </c>
      <c r="B21" s="19"/>
      <c r="C21" s="19"/>
      <c r="D21" s="31"/>
      <c r="E21" s="24">
        <f>(B21*12)</f>
        <v>0</v>
      </c>
      <c r="F21" s="24">
        <f>(C21*12)*0.5</f>
        <v>0</v>
      </c>
      <c r="G21" s="23"/>
    </row>
    <row r="22" spans="1:7" ht="14.25" customHeight="1">
      <c r="A22" s="13" t="s">
        <v>23</v>
      </c>
      <c r="B22" s="19"/>
      <c r="C22" s="19"/>
      <c r="D22" s="32"/>
      <c r="E22" s="24">
        <f>(B22*10)</f>
        <v>0</v>
      </c>
      <c r="F22" s="24">
        <f>(C22*10)*0.5</f>
        <v>0</v>
      </c>
      <c r="G22" s="23"/>
    </row>
    <row r="23" spans="1:7" ht="14.25" customHeight="1">
      <c r="A23" s="13" t="s">
        <v>24</v>
      </c>
      <c r="B23" s="19"/>
      <c r="C23" s="19"/>
      <c r="D23" s="31"/>
      <c r="E23" s="24">
        <f>(B23*8)</f>
        <v>0</v>
      </c>
      <c r="F23" s="24">
        <f>(C23*8)*0.5</f>
        <v>0</v>
      </c>
      <c r="G23" s="23"/>
    </row>
    <row r="24" spans="1:7" ht="14.25" customHeight="1">
      <c r="A24" s="13" t="s">
        <v>25</v>
      </c>
      <c r="B24" s="19"/>
      <c r="C24" s="19"/>
      <c r="D24" s="26"/>
      <c r="E24" s="24">
        <f>(B24*6)</f>
        <v>0</v>
      </c>
      <c r="F24" s="24">
        <f>(C24*6)*0.5</f>
        <v>0</v>
      </c>
      <c r="G24" s="23"/>
    </row>
    <row r="25" spans="1:7" ht="14.25" customHeight="1">
      <c r="A25" s="13" t="s">
        <v>26</v>
      </c>
      <c r="B25" s="19"/>
      <c r="C25" s="19"/>
      <c r="D25" s="26"/>
      <c r="E25" s="24">
        <f>(B25*4)</f>
        <v>0</v>
      </c>
      <c r="F25" s="24">
        <f>(C25*4)*0.5</f>
        <v>0</v>
      </c>
      <c r="G25" s="23"/>
    </row>
    <row r="26" spans="1:7" ht="14.25" customHeight="1">
      <c r="A26" s="13" t="s">
        <v>27</v>
      </c>
      <c r="B26" s="19"/>
      <c r="C26" s="19"/>
      <c r="D26" s="26"/>
      <c r="E26" s="24">
        <f>(B26*2)</f>
        <v>0</v>
      </c>
      <c r="F26" s="24">
        <f>(C26*2)*0.5</f>
        <v>0</v>
      </c>
      <c r="G26" s="23"/>
    </row>
    <row r="27" spans="1:7" ht="14.25" customHeight="1">
      <c r="A27" s="13" t="s">
        <v>28</v>
      </c>
      <c r="B27" s="19"/>
      <c r="C27" s="19"/>
      <c r="D27" s="26"/>
      <c r="E27" s="24">
        <f>(B27*1)</f>
        <v>0</v>
      </c>
      <c r="F27" s="24">
        <f>(C27*1)*0.5</f>
        <v>0</v>
      </c>
      <c r="G27" s="23"/>
    </row>
    <row r="28" spans="1:7" ht="14.25" customHeight="1">
      <c r="A28" s="14" t="s">
        <v>29</v>
      </c>
      <c r="B28" s="15" t="s">
        <v>20</v>
      </c>
      <c r="C28" s="15" t="s">
        <v>30</v>
      </c>
      <c r="G28" s="13"/>
    </row>
    <row r="29" spans="1:7" ht="14.25" customHeight="1">
      <c r="A29" s="33" t="s">
        <v>31</v>
      </c>
      <c r="B29" s="34"/>
      <c r="C29" s="34"/>
      <c r="D29" s="35"/>
      <c r="E29" s="36">
        <f>(B29*8)</f>
        <v>0</v>
      </c>
      <c r="F29" s="36">
        <f>(C29*8)</f>
        <v>0</v>
      </c>
      <c r="G29" s="37"/>
    </row>
    <row r="30" spans="1:7" ht="14.25" customHeight="1">
      <c r="A30" s="33" t="s">
        <v>32</v>
      </c>
      <c r="B30" s="34"/>
      <c r="C30" s="34"/>
      <c r="D30" s="35"/>
      <c r="E30" s="36">
        <f>(B30*1)</f>
        <v>0</v>
      </c>
      <c r="F30" s="36">
        <f>(C30*1)</f>
        <v>0</v>
      </c>
      <c r="G30" s="37"/>
    </row>
    <row r="31" spans="1:7" ht="14.25" customHeight="1">
      <c r="A31" s="33"/>
      <c r="B31" s="38"/>
      <c r="C31" s="38"/>
      <c r="D31" s="35" t="s">
        <v>17</v>
      </c>
      <c r="E31" s="39">
        <f>SUM(E21:E30)</f>
        <v>0</v>
      </c>
      <c r="F31" s="40">
        <f>SUM(F21:F30)</f>
        <v>0</v>
      </c>
      <c r="G31" s="41"/>
    </row>
    <row r="32" spans="1:7" s="47" customFormat="1" ht="14.25" customHeight="1">
      <c r="A32" s="13" t="s">
        <v>33</v>
      </c>
      <c r="B32" s="42"/>
      <c r="C32" s="42"/>
      <c r="D32" s="43"/>
      <c r="E32" s="44"/>
      <c r="F32" s="45"/>
      <c r="G32" s="46"/>
    </row>
    <row r="33" spans="1:7" s="47" customFormat="1" ht="14.25" customHeight="1">
      <c r="A33" s="46"/>
      <c r="B33" s="42"/>
      <c r="C33" s="42"/>
      <c r="D33" s="46"/>
      <c r="E33" s="46"/>
      <c r="F33" s="46"/>
      <c r="G33" s="46"/>
    </row>
    <row r="34" spans="1:7" ht="14.25" customHeight="1">
      <c r="A34" s="14" t="s">
        <v>34</v>
      </c>
      <c r="B34" s="15" t="s">
        <v>20</v>
      </c>
      <c r="C34" s="15" t="s">
        <v>21</v>
      </c>
      <c r="D34" s="13"/>
      <c r="E34" s="17" t="s">
        <v>10</v>
      </c>
      <c r="F34" s="17" t="s">
        <v>10</v>
      </c>
      <c r="G34" s="18" t="s">
        <v>11</v>
      </c>
    </row>
    <row r="35" spans="1:7" ht="14.25" customHeight="1">
      <c r="A35" s="13" t="s">
        <v>35</v>
      </c>
      <c r="B35" s="19"/>
      <c r="C35" s="19"/>
      <c r="D35" s="29"/>
      <c r="E35" s="24">
        <f>(B35*0.5)</f>
        <v>0</v>
      </c>
      <c r="F35" s="24">
        <f>(C35*0.5)*0.5</f>
        <v>0</v>
      </c>
      <c r="G35" s="23"/>
    </row>
    <row r="36" spans="1:7" ht="14.25" customHeight="1">
      <c r="A36" s="13" t="s">
        <v>36</v>
      </c>
      <c r="B36" s="19"/>
      <c r="C36" s="19"/>
      <c r="D36" s="29"/>
      <c r="E36" s="24">
        <f>(B36*0.3)</f>
        <v>0</v>
      </c>
      <c r="F36" s="24">
        <f>(C36*0.3)*0.5</f>
        <v>0</v>
      </c>
      <c r="G36" s="23"/>
    </row>
    <row r="37" spans="1:7" ht="14.25" customHeight="1">
      <c r="A37" s="13" t="s">
        <v>37</v>
      </c>
      <c r="B37" s="19"/>
      <c r="C37" s="19"/>
      <c r="D37" s="29"/>
      <c r="E37" s="24">
        <f>(B37*0.1)</f>
        <v>0</v>
      </c>
      <c r="F37" s="24">
        <f>(C37*0.1)*0.5</f>
        <v>0</v>
      </c>
      <c r="G37" s="23"/>
    </row>
    <row r="38" spans="1:7" ht="14.25" customHeight="1">
      <c r="A38" s="13" t="s">
        <v>38</v>
      </c>
      <c r="B38" s="19"/>
      <c r="C38" s="19"/>
      <c r="D38" s="48"/>
      <c r="E38" s="24">
        <f>(B38*1)</f>
        <v>0</v>
      </c>
      <c r="F38" s="24">
        <f>(C38*1)*0.5</f>
        <v>0</v>
      </c>
      <c r="G38" s="23"/>
    </row>
    <row r="39" spans="1:7" ht="14.25" customHeight="1">
      <c r="A39" s="13" t="s">
        <v>39</v>
      </c>
      <c r="B39" s="19"/>
      <c r="C39" s="19"/>
      <c r="D39" s="26"/>
      <c r="E39" s="24">
        <f>(B39*0.6)</f>
        <v>0</v>
      </c>
      <c r="F39" s="24">
        <f>(C39*0.6)*0.5</f>
        <v>0</v>
      </c>
      <c r="G39" s="23"/>
    </row>
    <row r="40" spans="1:7" ht="14.25" customHeight="1">
      <c r="A40" s="13"/>
      <c r="B40" s="20"/>
      <c r="C40" s="49"/>
      <c r="D40" s="26" t="s">
        <v>17</v>
      </c>
      <c r="E40" s="27">
        <f>SUM(E35:E39)</f>
        <v>0</v>
      </c>
      <c r="F40" s="27">
        <f>SUM(F35:F39)</f>
        <v>0</v>
      </c>
      <c r="G40" s="13"/>
    </row>
    <row r="41" spans="1:7" ht="14.25" customHeight="1">
      <c r="A41" s="13"/>
      <c r="B41" s="20"/>
      <c r="C41" s="12"/>
      <c r="D41" s="26"/>
      <c r="E41" s="50"/>
      <c r="F41" s="50"/>
      <c r="G41" s="13"/>
    </row>
    <row r="42" spans="1:7" ht="14.25" customHeight="1">
      <c r="A42" s="13"/>
      <c r="B42" s="20"/>
      <c r="C42" s="20"/>
      <c r="D42" s="51" t="s">
        <v>17</v>
      </c>
      <c r="E42" s="27">
        <f>SUM(E18+E31+E40)</f>
        <v>0</v>
      </c>
      <c r="F42" s="28"/>
      <c r="G42" s="29"/>
    </row>
    <row r="43" spans="1:6" ht="14.25" customHeight="1">
      <c r="A43" s="13"/>
      <c r="B43" s="20"/>
      <c r="C43" s="12"/>
      <c r="D43" s="52" t="s">
        <v>40</v>
      </c>
      <c r="E43" s="53">
        <f>SUM(E42+F31+F40)</f>
        <v>0</v>
      </c>
      <c r="F43" s="28"/>
    </row>
    <row r="44" spans="1:5" ht="14.25" customHeight="1">
      <c r="A44" s="54" t="s">
        <v>41</v>
      </c>
      <c r="B44" s="55"/>
      <c r="C44" s="55"/>
      <c r="D44" s="56"/>
      <c r="E44" s="56"/>
    </row>
    <row r="45" spans="1:5" ht="14.25" customHeight="1">
      <c r="A45" s="56"/>
      <c r="B45" s="55"/>
      <c r="C45" s="55"/>
      <c r="D45" s="56"/>
      <c r="E45" s="56"/>
    </row>
    <row r="46" spans="1:5" ht="14.25" customHeight="1">
      <c r="A46" s="54" t="s">
        <v>42</v>
      </c>
      <c r="B46" s="55"/>
      <c r="C46" s="55"/>
      <c r="D46" s="56"/>
      <c r="E46" s="56"/>
    </row>
    <row r="48" ht="15.75" customHeight="1">
      <c r="A48" s="57" t="s">
        <v>43</v>
      </c>
    </row>
    <row r="49" spans="1:7" ht="15.75" customHeight="1">
      <c r="A49" s="57" t="s">
        <v>44</v>
      </c>
      <c r="B49" s="58"/>
      <c r="C49" s="58"/>
      <c r="D49" s="59"/>
      <c r="E49" s="59"/>
      <c r="F49" s="59"/>
      <c r="G49" s="59"/>
    </row>
    <row r="50" spans="1:7" ht="15.75" customHeight="1">
      <c r="A50" s="59"/>
      <c r="B50" s="58"/>
      <c r="C50" s="58"/>
      <c r="D50" s="59"/>
      <c r="E50" s="59"/>
      <c r="F50" s="59"/>
      <c r="G50" s="59"/>
    </row>
    <row r="51" ht="15.75" customHeight="1">
      <c r="A51" s="60" t="s">
        <v>45</v>
      </c>
    </row>
    <row r="53" spans="1:5" ht="14.25" customHeight="1">
      <c r="A53" s="54" t="s">
        <v>46</v>
      </c>
      <c r="B53" s="55"/>
      <c r="C53" s="55"/>
      <c r="D53" s="56"/>
      <c r="E53" s="56"/>
    </row>
    <row r="54" spans="1:5" ht="14.25" customHeight="1">
      <c r="A54" s="54" t="s">
        <v>47</v>
      </c>
      <c r="B54" s="55"/>
      <c r="C54" s="55"/>
      <c r="D54" s="56"/>
      <c r="E54" s="56"/>
    </row>
    <row r="59" ht="15.75" customHeight="1"/>
    <row r="60" ht="15.75" customHeight="1"/>
  </sheetData>
  <sheetProtection password="E60E" sheet="1"/>
  <printOptions/>
  <pageMargins left="0.25" right="0.25" top="0.75" bottom="0.75" header="0.5118055555555555" footer="0.5118055555555555"/>
  <pageSetup horizontalDpi="300" verticalDpi="300" orientation="landscape" scale="88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6"/>
  <sheetViews>
    <sheetView zoomScale="110" zoomScaleNormal="110" zoomScalePageLayoutView="0" workbookViewId="0" topLeftCell="A1">
      <selection activeCell="L52" sqref="L52"/>
    </sheetView>
  </sheetViews>
  <sheetFormatPr defaultColWidth="9.00390625" defaultRowHeight="12.75" customHeight="1"/>
  <cols>
    <col min="1" max="1" width="66.00390625" style="0" customWidth="1"/>
    <col min="2" max="2" width="7.00390625" style="0" customWidth="1"/>
    <col min="3" max="3" width="7.140625" style="0" customWidth="1"/>
    <col min="4" max="4" width="7.00390625" style="0" customWidth="1"/>
    <col min="5" max="5" width="19.7109375" style="0" customWidth="1"/>
  </cols>
  <sheetData>
    <row r="1" spans="1:2" ht="15.75" customHeight="1">
      <c r="A1" s="61" t="s">
        <v>48</v>
      </c>
      <c r="B1" s="62"/>
    </row>
    <row r="2" spans="1:2" ht="12.75" customHeight="1">
      <c r="A2" s="62"/>
      <c r="B2" s="62"/>
    </row>
    <row r="3" spans="1:2" ht="16.5" customHeight="1">
      <c r="A3" s="61" t="s">
        <v>49</v>
      </c>
      <c r="B3" s="62"/>
    </row>
    <row r="4" spans="1:5" ht="13.5" customHeight="1">
      <c r="A4" s="63" t="s">
        <v>50</v>
      </c>
      <c r="B4" s="64" t="s">
        <v>51</v>
      </c>
      <c r="D4" s="65" t="s">
        <v>10</v>
      </c>
      <c r="E4" s="66" t="s">
        <v>52</v>
      </c>
    </row>
    <row r="5" spans="1:5" ht="12.75" customHeight="1">
      <c r="A5" s="62" t="s">
        <v>53</v>
      </c>
      <c r="B5" s="67">
        <v>1</v>
      </c>
      <c r="D5" s="68">
        <f>B5*0.5</f>
        <v>0.5</v>
      </c>
      <c r="E5" s="69" t="s">
        <v>54</v>
      </c>
    </row>
    <row r="6" spans="1:5" ht="12.75" customHeight="1">
      <c r="A6" s="62" t="s">
        <v>55</v>
      </c>
      <c r="B6" s="70">
        <v>1</v>
      </c>
      <c r="D6" s="71">
        <f>B6*1</f>
        <v>1</v>
      </c>
      <c r="E6" s="72" t="s">
        <v>56</v>
      </c>
    </row>
    <row r="7" spans="1:5" ht="12.75" customHeight="1">
      <c r="A7" s="62" t="s">
        <v>57</v>
      </c>
      <c r="B7" s="70">
        <v>1</v>
      </c>
      <c r="D7" s="71">
        <f>B7*2.5</f>
        <v>2.5</v>
      </c>
      <c r="E7" s="72" t="s">
        <v>58</v>
      </c>
    </row>
    <row r="8" spans="1:5" ht="12.75" customHeight="1">
      <c r="A8" s="62" t="s">
        <v>59</v>
      </c>
      <c r="B8" s="70">
        <v>1</v>
      </c>
      <c r="D8" s="71">
        <f>B8*3</f>
        <v>3</v>
      </c>
      <c r="E8" s="72" t="s">
        <v>60</v>
      </c>
    </row>
    <row r="9" spans="1:5" ht="12.75" customHeight="1">
      <c r="A9" s="62" t="s">
        <v>61</v>
      </c>
      <c r="B9" s="70">
        <v>1</v>
      </c>
      <c r="D9" s="71">
        <f>B9*3.5</f>
        <v>3.5</v>
      </c>
      <c r="E9" s="72" t="s">
        <v>62</v>
      </c>
    </row>
    <row r="10" spans="1:5" ht="12.75" customHeight="1">
      <c r="A10" s="62" t="s">
        <v>63</v>
      </c>
      <c r="B10" s="70">
        <v>1</v>
      </c>
      <c r="D10" s="71">
        <f>B10*1</f>
        <v>1</v>
      </c>
      <c r="E10" s="72" t="s">
        <v>64</v>
      </c>
    </row>
    <row r="11" spans="1:5" ht="13.5" customHeight="1">
      <c r="A11" s="62" t="s">
        <v>65</v>
      </c>
      <c r="B11" s="70">
        <v>1</v>
      </c>
      <c r="D11" s="73">
        <f>B11*0.5</f>
        <v>0.5</v>
      </c>
      <c r="E11" s="72" t="s">
        <v>66</v>
      </c>
    </row>
    <row r="12" spans="1:5" ht="13.5" customHeight="1">
      <c r="A12" s="62"/>
      <c r="B12" s="74"/>
      <c r="C12" s="75" t="s">
        <v>17</v>
      </c>
      <c r="D12" s="76">
        <f>SUM(D5:D11)</f>
        <v>12</v>
      </c>
      <c r="E12" s="77" t="s">
        <v>67</v>
      </c>
    </row>
    <row r="13" spans="1:5" ht="16.5" customHeight="1">
      <c r="A13" s="61" t="s">
        <v>68</v>
      </c>
      <c r="B13" s="62"/>
      <c r="C13" s="78"/>
      <c r="E13" s="72"/>
    </row>
    <row r="14" spans="1:5" ht="13.5" customHeight="1">
      <c r="A14" s="63" t="s">
        <v>50</v>
      </c>
      <c r="B14" s="64" t="s">
        <v>51</v>
      </c>
      <c r="D14" s="65" t="s">
        <v>10</v>
      </c>
      <c r="E14" s="79" t="s">
        <v>10</v>
      </c>
    </row>
    <row r="15" spans="1:5" ht="12.75" customHeight="1">
      <c r="A15" s="62" t="s">
        <v>63</v>
      </c>
      <c r="B15" s="67">
        <v>1</v>
      </c>
      <c r="D15" s="80">
        <f>B15*3</f>
        <v>3</v>
      </c>
      <c r="E15" s="72" t="s">
        <v>69</v>
      </c>
    </row>
    <row r="16" spans="1:5" ht="12.75" customHeight="1">
      <c r="A16" s="62" t="s">
        <v>70</v>
      </c>
      <c r="B16" s="70">
        <v>1</v>
      </c>
      <c r="D16" s="71">
        <f>B16*0.75</f>
        <v>0.75</v>
      </c>
      <c r="E16" s="72" t="s">
        <v>71</v>
      </c>
    </row>
    <row r="17" spans="1:5" ht="12.75" customHeight="1">
      <c r="A17" s="62" t="s">
        <v>72</v>
      </c>
      <c r="B17" s="70">
        <v>1</v>
      </c>
      <c r="D17" s="71">
        <f>IF(B17=0,0,1/B17*15)</f>
        <v>15</v>
      </c>
      <c r="E17" s="72" t="s">
        <v>73</v>
      </c>
    </row>
    <row r="18" spans="1:5" ht="12.75" customHeight="1">
      <c r="A18" s="62" t="s">
        <v>74</v>
      </c>
      <c r="B18" s="70">
        <v>1</v>
      </c>
      <c r="C18" s="81"/>
      <c r="D18" s="71">
        <f>IF(B18=0,0,1/B18*15/30)</f>
        <v>0.5</v>
      </c>
      <c r="E18" s="72" t="s">
        <v>75</v>
      </c>
    </row>
    <row r="19" spans="1:5" ht="13.5" customHeight="1">
      <c r="A19" s="62" t="s">
        <v>76</v>
      </c>
      <c r="B19" s="70">
        <v>1</v>
      </c>
      <c r="D19" s="73">
        <f>B19*2.5</f>
        <v>2.5</v>
      </c>
      <c r="E19" s="72" t="s">
        <v>77</v>
      </c>
    </row>
    <row r="20" spans="1:5" ht="13.5" customHeight="1">
      <c r="A20" s="63"/>
      <c r="B20" s="74"/>
      <c r="C20" s="75" t="s">
        <v>17</v>
      </c>
      <c r="D20" s="76">
        <f>SUM(D15:D19)</f>
        <v>21.75</v>
      </c>
      <c r="E20" s="77" t="s">
        <v>78</v>
      </c>
    </row>
    <row r="21" spans="1:5" ht="16.5" customHeight="1">
      <c r="A21" s="61" t="s">
        <v>79</v>
      </c>
      <c r="B21" s="74"/>
      <c r="C21" s="75"/>
      <c r="D21" s="72"/>
      <c r="E21" s="72"/>
    </row>
    <row r="22" spans="1:5" ht="13.5" customHeight="1">
      <c r="A22" s="63" t="s">
        <v>80</v>
      </c>
      <c r="B22" s="64" t="s">
        <v>51</v>
      </c>
      <c r="D22" s="65" t="s">
        <v>10</v>
      </c>
      <c r="E22" s="79" t="s">
        <v>10</v>
      </c>
    </row>
    <row r="23" spans="1:5" ht="12.75" customHeight="1">
      <c r="A23" s="82" t="s">
        <v>81</v>
      </c>
      <c r="B23" s="67">
        <v>1</v>
      </c>
      <c r="D23" s="80">
        <f>IF(B23&gt;2.9,3,B23)</f>
        <v>1</v>
      </c>
      <c r="E23" s="72" t="s">
        <v>82</v>
      </c>
    </row>
    <row r="24" spans="1:5" ht="12.75" customHeight="1">
      <c r="A24" s="62" t="s">
        <v>83</v>
      </c>
      <c r="B24" s="70">
        <v>1</v>
      </c>
      <c r="D24" s="80">
        <f>IF(B24&gt;2.9,6,B24*2)</f>
        <v>2</v>
      </c>
      <c r="E24" s="72" t="s">
        <v>84</v>
      </c>
    </row>
    <row r="25" spans="1:5" ht="13.5" customHeight="1">
      <c r="A25" s="62" t="s">
        <v>85</v>
      </c>
      <c r="B25" s="70">
        <v>1</v>
      </c>
      <c r="D25" s="80">
        <f>IF(B25&gt;2.9,9,B25*3)</f>
        <v>3</v>
      </c>
      <c r="E25" s="72" t="s">
        <v>86</v>
      </c>
    </row>
    <row r="26" spans="1:5" ht="13.5" customHeight="1">
      <c r="A26" s="62"/>
      <c r="B26" s="83"/>
      <c r="C26" s="75" t="s">
        <v>17</v>
      </c>
      <c r="D26" s="76">
        <f>SUM(D23:D25)</f>
        <v>6</v>
      </c>
      <c r="E26" s="77" t="s">
        <v>87</v>
      </c>
    </row>
    <row r="27" spans="1:5" ht="12.75" customHeight="1">
      <c r="A27" s="63" t="s">
        <v>88</v>
      </c>
      <c r="B27" s="83"/>
      <c r="D27" s="72"/>
      <c r="E27" s="72"/>
    </row>
    <row r="28" spans="1:5" ht="12.75" customHeight="1">
      <c r="A28" s="62" t="s">
        <v>89</v>
      </c>
      <c r="B28" s="70">
        <v>1</v>
      </c>
      <c r="C28" s="81"/>
      <c r="D28" s="71">
        <f>IF(B28&gt;2.9,3,B28)</f>
        <v>1</v>
      </c>
      <c r="E28" s="72" t="s">
        <v>90</v>
      </c>
    </row>
    <row r="29" spans="1:5" ht="13.5" customHeight="1">
      <c r="A29" s="62" t="s">
        <v>91</v>
      </c>
      <c r="B29" s="70">
        <v>1</v>
      </c>
      <c r="D29" s="80">
        <f>IF(B29&gt;2.9,3,B29)</f>
        <v>1</v>
      </c>
      <c r="E29" s="72" t="s">
        <v>92</v>
      </c>
    </row>
    <row r="30" spans="1:5" ht="13.5" customHeight="1">
      <c r="A30" s="62"/>
      <c r="B30" s="74"/>
      <c r="C30" s="75" t="s">
        <v>17</v>
      </c>
      <c r="D30" s="76">
        <f>SUM(D28:D29)</f>
        <v>2</v>
      </c>
      <c r="E30" s="77" t="s">
        <v>93</v>
      </c>
    </row>
    <row r="31" spans="1:5" ht="12.75" customHeight="1">
      <c r="A31" s="62"/>
      <c r="B31" s="74"/>
      <c r="C31" s="75"/>
      <c r="D31" s="72"/>
      <c r="E31" s="72"/>
    </row>
    <row r="32" spans="1:5" ht="16.5" customHeight="1">
      <c r="A32" s="61" t="s">
        <v>94</v>
      </c>
      <c r="B32" s="84" t="s">
        <v>95</v>
      </c>
      <c r="E32" s="72"/>
    </row>
    <row r="33" spans="1:5" ht="13.5" customHeight="1">
      <c r="A33" s="63" t="s">
        <v>96</v>
      </c>
      <c r="B33" s="85" t="s">
        <v>97</v>
      </c>
      <c r="C33" s="86" t="s">
        <v>98</v>
      </c>
      <c r="D33" s="76" t="s">
        <v>10</v>
      </c>
      <c r="E33" s="77" t="s">
        <v>10</v>
      </c>
    </row>
    <row r="34" spans="1:5" ht="12.75" customHeight="1">
      <c r="A34" s="62" t="s">
        <v>99</v>
      </c>
      <c r="B34" s="87">
        <v>1</v>
      </c>
      <c r="C34" s="88">
        <v>1</v>
      </c>
      <c r="D34" s="80">
        <f>(B34+C34)*15</f>
        <v>30</v>
      </c>
      <c r="E34" s="72" t="s">
        <v>100</v>
      </c>
    </row>
    <row r="35" spans="1:5" ht="12.75" customHeight="1">
      <c r="A35" s="62" t="s">
        <v>101</v>
      </c>
      <c r="B35" s="89">
        <v>1</v>
      </c>
      <c r="C35" s="90">
        <v>1</v>
      </c>
      <c r="D35" s="71">
        <f>(B35+C35)*7.5</f>
        <v>15</v>
      </c>
      <c r="E35" s="72" t="s">
        <v>102</v>
      </c>
    </row>
    <row r="36" spans="1:5" ht="12.75" customHeight="1">
      <c r="A36" s="62" t="s">
        <v>103</v>
      </c>
      <c r="B36" s="89">
        <v>1</v>
      </c>
      <c r="C36" s="90">
        <v>1</v>
      </c>
      <c r="D36" s="71">
        <f>(B36+C36)*3.75</f>
        <v>7.5</v>
      </c>
      <c r="E36" s="72" t="s">
        <v>104</v>
      </c>
    </row>
    <row r="37" spans="1:5" ht="12.75" customHeight="1">
      <c r="A37" s="62" t="s">
        <v>105</v>
      </c>
      <c r="B37" s="89">
        <v>1</v>
      </c>
      <c r="C37" s="90">
        <v>1</v>
      </c>
      <c r="D37" s="71">
        <f>(B37+C37)*1.5</f>
        <v>3</v>
      </c>
      <c r="E37" s="72" t="s">
        <v>106</v>
      </c>
    </row>
    <row r="38" spans="1:5" ht="12.75" customHeight="1">
      <c r="A38" s="62" t="s">
        <v>107</v>
      </c>
      <c r="B38" s="89">
        <v>1</v>
      </c>
      <c r="C38" s="90">
        <v>1</v>
      </c>
      <c r="D38" s="71">
        <f>(B38+C38)*1.5</f>
        <v>3</v>
      </c>
      <c r="E38" s="72" t="s">
        <v>108</v>
      </c>
    </row>
    <row r="39" spans="1:5" ht="13.5" customHeight="1">
      <c r="A39" s="62" t="s">
        <v>109</v>
      </c>
      <c r="B39" s="89">
        <v>1</v>
      </c>
      <c r="C39" s="91">
        <v>1</v>
      </c>
      <c r="D39" s="73">
        <f>(B39+C39)</f>
        <v>2</v>
      </c>
      <c r="E39" s="72" t="s">
        <v>110</v>
      </c>
    </row>
    <row r="40" spans="1:5" ht="13.5" customHeight="1">
      <c r="A40" s="62"/>
      <c r="B40" s="62"/>
      <c r="C40" s="92" t="s">
        <v>17</v>
      </c>
      <c r="D40" s="76">
        <f>SUM(D34:D39)</f>
        <v>60.5</v>
      </c>
      <c r="E40" s="77" t="s">
        <v>111</v>
      </c>
    </row>
    <row r="41" spans="1:5" ht="12.75" customHeight="1">
      <c r="A41" s="63" t="s">
        <v>112</v>
      </c>
      <c r="B41" s="62"/>
      <c r="E41" s="72"/>
    </row>
    <row r="42" spans="1:5" ht="12.75" customHeight="1">
      <c r="A42" s="62" t="s">
        <v>113</v>
      </c>
      <c r="B42" s="89">
        <v>1</v>
      </c>
      <c r="C42" s="90">
        <v>1</v>
      </c>
      <c r="D42" s="71">
        <f>(B42*4+C42)*15</f>
        <v>75</v>
      </c>
      <c r="E42" s="72" t="s">
        <v>114</v>
      </c>
    </row>
    <row r="43" spans="1:5" ht="12.75" customHeight="1">
      <c r="A43" s="62" t="s">
        <v>115</v>
      </c>
      <c r="B43" s="89">
        <v>1</v>
      </c>
      <c r="C43" s="90">
        <v>1</v>
      </c>
      <c r="D43" s="71">
        <f>(B43*4+C43)*7.5</f>
        <v>37.5</v>
      </c>
      <c r="E43" s="72" t="s">
        <v>116</v>
      </c>
    </row>
    <row r="44" spans="1:5" ht="12.75" customHeight="1">
      <c r="A44" s="62" t="s">
        <v>117</v>
      </c>
      <c r="B44" s="89">
        <v>1</v>
      </c>
      <c r="C44" s="90">
        <v>1</v>
      </c>
      <c r="D44" s="71">
        <f>(B44*4+C44)*3.75</f>
        <v>18.75</v>
      </c>
      <c r="E44" s="72" t="s">
        <v>118</v>
      </c>
    </row>
    <row r="45" spans="1:5" ht="12.75" customHeight="1">
      <c r="A45" s="62" t="s">
        <v>119</v>
      </c>
      <c r="B45" s="89">
        <v>1</v>
      </c>
      <c r="C45" s="90">
        <v>1</v>
      </c>
      <c r="D45" s="71">
        <f>(B45*4+C45)*1.5</f>
        <v>7.5</v>
      </c>
      <c r="E45" s="72" t="s">
        <v>120</v>
      </c>
    </row>
    <row r="46" spans="1:5" ht="12.75" customHeight="1">
      <c r="A46" s="62" t="s">
        <v>121</v>
      </c>
      <c r="B46" s="89">
        <v>1</v>
      </c>
      <c r="C46" s="90">
        <v>1</v>
      </c>
      <c r="D46" s="71">
        <f>(B46*4+C46)*1.25</f>
        <v>6.25</v>
      </c>
      <c r="E46" s="72" t="s">
        <v>122</v>
      </c>
    </row>
    <row r="47" spans="1:5" ht="13.5" customHeight="1">
      <c r="A47" s="62" t="s">
        <v>123</v>
      </c>
      <c r="B47" s="89">
        <v>1</v>
      </c>
      <c r="C47" s="90">
        <v>1</v>
      </c>
      <c r="D47" s="73">
        <f>(B47*4+C47)</f>
        <v>5</v>
      </c>
      <c r="E47" s="72" t="s">
        <v>124</v>
      </c>
    </row>
    <row r="48" spans="1:5" ht="13.5" customHeight="1">
      <c r="A48" s="62"/>
      <c r="B48" s="62"/>
      <c r="C48" s="75" t="s">
        <v>17</v>
      </c>
      <c r="D48" s="76">
        <f>SUM(D42:D47)</f>
        <v>150</v>
      </c>
      <c r="E48" s="77" t="s">
        <v>125</v>
      </c>
    </row>
    <row r="49" spans="1:5" ht="12.75" customHeight="1">
      <c r="A49" s="63" t="s">
        <v>126</v>
      </c>
      <c r="B49" s="62"/>
      <c r="E49" s="72"/>
    </row>
    <row r="50" spans="1:5" ht="12.75" customHeight="1">
      <c r="A50" s="62" t="s">
        <v>127</v>
      </c>
      <c r="B50" s="89">
        <v>1</v>
      </c>
      <c r="C50" s="90">
        <v>1</v>
      </c>
      <c r="D50" s="71">
        <f>(B50*4+C50)*1.5</f>
        <v>7.5</v>
      </c>
      <c r="E50" s="72" t="s">
        <v>128</v>
      </c>
    </row>
    <row r="51" spans="1:5" ht="12.75" customHeight="1">
      <c r="A51" s="62" t="s">
        <v>129</v>
      </c>
      <c r="B51" s="89">
        <v>1</v>
      </c>
      <c r="C51" s="90">
        <v>1</v>
      </c>
      <c r="D51" s="71">
        <f>(B51*4+C51)*0.75</f>
        <v>3.75</v>
      </c>
      <c r="E51" s="72" t="s">
        <v>130</v>
      </c>
    </row>
    <row r="52" spans="1:5" ht="13.5" customHeight="1">
      <c r="A52" s="62" t="s">
        <v>131</v>
      </c>
      <c r="B52" s="89">
        <v>1</v>
      </c>
      <c r="C52" s="90">
        <v>1</v>
      </c>
      <c r="D52" s="73">
        <f>(B52*4+C52)*0.375</f>
        <v>1.875</v>
      </c>
      <c r="E52" s="72" t="s">
        <v>132</v>
      </c>
    </row>
    <row r="53" spans="1:5" ht="13.5" customHeight="1">
      <c r="A53" s="62"/>
      <c r="B53" s="62"/>
      <c r="C53" s="75"/>
      <c r="D53" s="76">
        <f>SUM(D50:D52)</f>
        <v>13.125</v>
      </c>
      <c r="E53" s="77" t="s">
        <v>133</v>
      </c>
    </row>
    <row r="54" spans="1:5" ht="12.75" customHeight="1">
      <c r="A54" s="62"/>
      <c r="B54" s="62"/>
      <c r="E54" s="72"/>
    </row>
    <row r="55" spans="1:5" ht="13.5" customHeight="1">
      <c r="A55" s="62"/>
      <c r="B55" s="62"/>
      <c r="E55" s="72"/>
    </row>
    <row r="56" spans="1:5" ht="16.5" customHeight="1">
      <c r="A56" s="93" t="s">
        <v>134</v>
      </c>
      <c r="B56" s="62"/>
      <c r="C56" s="94" t="s">
        <v>40</v>
      </c>
      <c r="D56" s="95">
        <f>D12+D20+D26+D30+D40+D48+D53</f>
        <v>265.375</v>
      </c>
      <c r="E56" s="96" t="s">
        <v>135</v>
      </c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scale="7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André</dc:creator>
  <cp:keywords/>
  <dc:description/>
  <cp:lastModifiedBy>André</cp:lastModifiedBy>
  <dcterms:created xsi:type="dcterms:W3CDTF">2018-09-13T18:24:03Z</dcterms:created>
  <dcterms:modified xsi:type="dcterms:W3CDTF">2018-09-14T18:50:35Z</dcterms:modified>
  <cp:category/>
  <cp:version/>
  <cp:contentType/>
  <cp:contentStatus/>
</cp:coreProperties>
</file>