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5.1 Ins.Uniformes e EPI - CB" sheetId="1" r:id="rId1"/>
    <sheet name="5.2Ins.TI - CB" sheetId="2" r:id="rId2"/>
    <sheet name="5.3 Equipamentos - CB" sheetId="3" r:id="rId3"/>
    <sheet name="UNIFORMES" sheetId="4" state="hidden" r:id="rId4"/>
    <sheet name="Plan1" sheetId="5" state="hidden" r:id="rId5"/>
    <sheet name="RESUMO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<sst xmlns="http://schemas.openxmlformats.org/spreadsheetml/2006/main" count="336" uniqueCount="192">
  <si>
    <t>LISTA - INSUMOS UNIFORMES E EPI'S</t>
  </si>
  <si>
    <t>CARGO: MOTORISTA</t>
  </si>
  <si>
    <t>5.1 LISTA UNIFORMES MOTORISTA E SUPERVISOR</t>
  </si>
  <si>
    <t>Item</t>
  </si>
  <si>
    <t>Descrição</t>
  </si>
  <si>
    <t>Unidade</t>
  </si>
  <si>
    <t xml:space="preserve">Qtd. Fornecida Anualmente por empregado </t>
  </si>
  <si>
    <t>Vlr. Unitário Médio</t>
  </si>
  <si>
    <t>Vlr. Anual Estimado(Vlr. Unitário Médio x Qtd. Total Anual)</t>
  </si>
  <si>
    <t>Vlr. Total ANUAL Uniforme P/ motorista</t>
  </si>
  <si>
    <t>Vlr. MENSAL Uniforme P/ motorista</t>
  </si>
  <si>
    <t>Calças em cor escura, de tecido tipo Oxford, com cortes adequados a cada profissional, masculino ou feminino;</t>
  </si>
  <si>
    <t>unidade</t>
  </si>
  <si>
    <t>Camisa social manga curta, em cor clara, com cortes adequados a cada profissional, masculino ou feminino; deve possuir a logomarca da empresa em tamanho e local visíveis (no peito, à esquerda);</t>
  </si>
  <si>
    <t>Camisa social manga longa, em cor clara, com cortes adequados a cada profissional, masculino ou feminino; deve possuir a logomarca da empresa em tamanho e local visíveis (no peito, à esquerda);</t>
  </si>
  <si>
    <t>Jaqueta de frio, forrada e impermeável; deve possuir a logomarca da empresa em tamanho e local visíveis (no peito, à esquerda);</t>
  </si>
  <si>
    <t>Par de meias escuras</t>
  </si>
  <si>
    <t>par</t>
  </si>
  <si>
    <t>Par de sapatos, tipo social com Certificado de Aprovação válido no Ministério do Trabalho e Emprego (MTE)</t>
  </si>
  <si>
    <t>Pulôver de mangas longas, em cor escura, em malha de fio acrílico, com decote V e cortes adequados a cada profissional, masculino ou feminino; deve possuir a logomarca da empresa em tamanho e local visíveis (no peito, à esquerda)</t>
  </si>
  <si>
    <t>Cadeado 20mm, corpo em latão maciço, haste em aço, com 2 chaves em latão</t>
  </si>
  <si>
    <t>Crachá de identificação, em plástico rígido, contendo logomarca da empresa, foto, nome completo e cargo do funcionário;</t>
  </si>
  <si>
    <t>TOTAL UNIFORMES MOTORISTA E SUPERVISOR</t>
  </si>
  <si>
    <t>5.1 LISTA UNIFORMES CONDUTOR DE AMBULÂNCIA</t>
  </si>
  <si>
    <t>Camiseta em malha na cor vermelha, manga curta, deve possuir a logomarca da empresa em tamanho e local visíveis (no peito, à esquerda);</t>
  </si>
  <si>
    <t>Camiseta em malha na cor vermelha, manga longa, deve possuir a logomarca da empresa em tamanho e local visíveis (no peito, à esquerda);</t>
  </si>
  <si>
    <t>Macacão cor azul confeccionado em Rip Stop, no padrão do SAMU; mangas destacáveis com ziper; com faixas refletivas; deve possuir a logomarca da empresa em tamanho e local visíveis (no peito, à esquerda);</t>
  </si>
  <si>
    <t>Jaqueta de frio, cor azul marinho forrada e impermeável, com faixas refletivas; deve possuir a logomarca da empresa em tamanho e local visíveis (no peito, à esquerda);</t>
  </si>
  <si>
    <t>Par de botinas tipo coturno, confeccionada em couro, com solado de borracha, com Certificado de Aprovação válido no Ministério do Trabalho e Emprego (MTE)</t>
  </si>
  <si>
    <t xml:space="preserve">LISTA DE UNIFORMES </t>
  </si>
  <si>
    <t>LISTA EQUIPAMENTOS DE PROTEÇÃO INDIVIDUAL</t>
  </si>
  <si>
    <t>*Somente nos casos em que o Encarregado executar o serviço.</t>
  </si>
  <si>
    <t>Valor Unitário Médio</t>
  </si>
  <si>
    <t>Qtd. Fornecida Anualmente por empregado</t>
  </si>
  <si>
    <t>Total Médio por Encarregado (Vlr. Unitário Médio x Qtd. Total Anual)</t>
  </si>
  <si>
    <t>DESCRIÇÃO EPI</t>
  </si>
  <si>
    <t>Frequência Máxima de troca</t>
  </si>
  <si>
    <t>Vlr. Unitário</t>
  </si>
  <si>
    <t>Vlr. Total Anual</t>
  </si>
  <si>
    <t>ENCARREGADO</t>
  </si>
  <si>
    <t>Calça Social, tecido em brim, com bolsos, modelo social. Cor a definir.</t>
  </si>
  <si>
    <t>Botina de couro ou tênis de segurança</t>
  </si>
  <si>
    <t>Par</t>
  </si>
  <si>
    <t>12 meses</t>
  </si>
  <si>
    <t>Camisa, tecido propeline 100% algodão ou oxford, modelo social, manga curta. Cor a Definir</t>
  </si>
  <si>
    <t>Luva látex</t>
  </si>
  <si>
    <t>1 mês</t>
  </si>
  <si>
    <t>Cinto em couro, tamanho regulável, de boa qualidade. Cor: preta</t>
  </si>
  <si>
    <t>Óculos de proteção lente incolor</t>
  </si>
  <si>
    <t>3 meses</t>
  </si>
  <si>
    <t>Sapato social, em couro ou material sintético similar, forrado, solado baixo, antiderrapante. Cor: preto</t>
  </si>
  <si>
    <t>Máscara respiratória PFF2</t>
  </si>
  <si>
    <t>TOTAL</t>
  </si>
  <si>
    <t>Meia, em tecido de algodão.</t>
  </si>
  <si>
    <t>Crachá de identificação, com foto 3x4cm recente</t>
  </si>
  <si>
    <t>Valor Anual de Uniforme por Encarregado</t>
  </si>
  <si>
    <t>Valor Anual de EPI por Encarregado</t>
  </si>
  <si>
    <t>Valor Mensal de Uniformes por Encarregado</t>
  </si>
  <si>
    <t>Valor Mensal de EPI por Encarregado</t>
  </si>
  <si>
    <t>TOTAL UNIFORMES CONDUTOR DE AMBULÂNCIA</t>
  </si>
  <si>
    <t>PREGÃO ELETRÔNICO - CONTRATAÇÃO DE SERVIÇOS DE MOTORISTA</t>
  </si>
  <si>
    <t>OBS: As quantidades estimadas PODEM  SER Baseadas em comparativo aos anos anteriores e referem-se a estimativa com quantitativo mínimo anual.</t>
  </si>
  <si>
    <t>LISTA DE INSUMOS - Tencologia de Informação</t>
  </si>
  <si>
    <t>Ferramentas de TI</t>
  </si>
  <si>
    <t>Quantidade ANUAL</t>
  </si>
  <si>
    <t xml:space="preserve">Valor Unitário </t>
  </si>
  <si>
    <t>Valor Total Anual</t>
  </si>
  <si>
    <t xml:space="preserve">*Desenvolvimento de aplicativo para gerenciamento de rotas </t>
  </si>
  <si>
    <t>Plano telefônico com internet 4G</t>
  </si>
  <si>
    <t xml:space="preserve">Subtotal Anual  </t>
  </si>
  <si>
    <t>*Será pago apenas no primeiro ano de contrato. Havendo renovação, o valor será excluído da planilha de custos.</t>
  </si>
  <si>
    <t>Materiais de Consumo de Higiene</t>
  </si>
  <si>
    <t>Papel higiênico, macio, folha dupla, acabamento picotado, na cor branca, caixa com 8 rolos contendo 300 m cada</t>
  </si>
  <si>
    <t>Caixa</t>
  </si>
  <si>
    <t>Papel higiênico, branco, folha dupla, branco, extrafino, picotado. Fardo com 64 rolos</t>
  </si>
  <si>
    <t>Fardo</t>
  </si>
  <si>
    <t>Papel toalha branco interfolha 02 dobras. Embalagem com 4800 folhas</t>
  </si>
  <si>
    <t xml:space="preserve">Sabonete líquido neutro - embalagem com 5 litros </t>
  </si>
  <si>
    <t>Álcool em gel embalagem 5 litros</t>
  </si>
  <si>
    <t xml:space="preserve">Subtotal Anual </t>
  </si>
  <si>
    <t xml:space="preserve">PLANILHA RESUMO - INSUMOS TI </t>
  </si>
  <si>
    <t>Total Anual</t>
  </si>
  <si>
    <t>Nº de motorista</t>
  </si>
  <si>
    <t>Total Mensal por motorista</t>
  </si>
  <si>
    <t>5.2</t>
  </si>
  <si>
    <t>Insumos TI</t>
  </si>
  <si>
    <t>5.4</t>
  </si>
  <si>
    <t>Insumos Materiais de Consumo de Higiene</t>
  </si>
  <si>
    <t>*Os equipamentos serão pagos apenas a depreciação mensal/anual, uma vez que ao final do contrato estes verterão à contratada</t>
  </si>
  <si>
    <t>LISTA DE EQUIPAMENTOS</t>
  </si>
  <si>
    <t>Equipamentos</t>
  </si>
  <si>
    <t>Depreciação (em meses)</t>
  </si>
  <si>
    <t xml:space="preserve">Qtd. Total </t>
  </si>
  <si>
    <t>Vlr. Total Depreciado</t>
  </si>
  <si>
    <t>Smartphone  Dual Chip Android 6.0 Tela 5.0" 32GB</t>
  </si>
  <si>
    <t>Armário roupeiro de aço com 6 portas grandes com porta cadeado</t>
  </si>
  <si>
    <t>Total Equipamentos</t>
  </si>
  <si>
    <t xml:space="preserve">Equipamentos -Total Mensal por Motorista </t>
  </si>
  <si>
    <t>Qtd. Fornecida Anualmente por empregado (2 conjuntos por semestre</t>
  </si>
  <si>
    <t>Total Médio por Servente (Vlr. Unitário Médio x Qtd. Total Anual)</t>
  </si>
  <si>
    <t>SERVENTE</t>
  </si>
  <si>
    <t>Calça: Tecido em brim, com elástico, bolsos dianteiros e traseiros. Cor a Definir</t>
  </si>
  <si>
    <t>Camiseta malha fina gola em v, manga curta, com identificação da empresa,  Cor a Definir.</t>
  </si>
  <si>
    <t>Calçado, em couro ou material sintético similar, forrado, solado baixo, antiderrapante. Cor: preto</t>
  </si>
  <si>
    <t>Valor Anual de Uniforme por Servente</t>
  </si>
  <si>
    <t>Qtd. Pessoal (Servente)</t>
  </si>
  <si>
    <t>Valor Mensal de Uniformes por mês</t>
  </si>
  <si>
    <t>Camisa, tecido propeline 100% algodão, modelo social, manga curta. Cor a Definir</t>
  </si>
  <si>
    <t>Sapato, em couro ou material sintético similar, forrado, solado baixo, antiderrapante. Cor: preto</t>
  </si>
  <si>
    <t>Qtd. Pessoal (Encarregado)</t>
  </si>
  <si>
    <t xml:space="preserve">Total Mensal de Uniformes (Vlr. Médio Anual x Qtd. Pessoal) </t>
  </si>
  <si>
    <t xml:space="preserve">I - PREÇO MENSAL UNITÁRIO POR M²  PARA CADA TIPO DE ÁREA </t>
  </si>
  <si>
    <t>PLANILHA PRODUTIVIDADE MÍNIMA - VALOR MÁXIMO PERMITIDO</t>
  </si>
  <si>
    <t>PLANILHA PRODUTIVIDADE MÁXIMA - VALOR MÁXIMO PERMITIDO</t>
  </si>
  <si>
    <t>ANEXO III – F</t>
  </si>
  <si>
    <t>I - PREÇO MENSAL UNITÁRIO POR m²</t>
  </si>
  <si>
    <t>ÁREA INTERNA</t>
  </si>
  <si>
    <t>MÃO DE OBRA</t>
  </si>
  <si>
    <t>PRODUTIVIDADE (A)</t>
  </si>
  <si>
    <t>PREÇO/HOMEM MÊS (B)</t>
  </si>
  <si>
    <t>SUB TOTAL (R$/M²) (AXB)</t>
  </si>
  <si>
    <t>Servente de limpeza</t>
  </si>
  <si>
    <t>1/800</t>
  </si>
  <si>
    <t>1/1200</t>
  </si>
  <si>
    <t>Encarregado</t>
  </si>
  <si>
    <t>1/(30*800)</t>
  </si>
  <si>
    <t>1/(30*1200)</t>
  </si>
  <si>
    <t>ÁREA EXTERNA</t>
  </si>
  <si>
    <t>1/1800</t>
  </si>
  <si>
    <t>1/2700</t>
  </si>
  <si>
    <t>1/(30*1800)</t>
  </si>
  <si>
    <t>1/(30*2700)</t>
  </si>
  <si>
    <t>ESQUADRIA EXTERNA – FACE INTERNA/EXTERNA</t>
  </si>
  <si>
    <t>(A) PRODUTI- VIDADE 
 (1/M2)</t>
  </si>
  <si>
    <t>(B) FREQUÊN-CIA NO MÊS
 (HORAS)</t>
  </si>
  <si>
    <t>(C ) JORNADA DE TRABALHO 
NO MÊS
(HORAS)</t>
  </si>
  <si>
    <t>(D) (AXBXC)</t>
  </si>
  <si>
    <t>(E)
PREÇO HOMEM MÊS
(R$)</t>
  </si>
  <si>
    <t>(D X E) SUBTOTAL (R$/M2)</t>
  </si>
  <si>
    <t>1/300</t>
  </si>
  <si>
    <t>16*</t>
  </si>
  <si>
    <t>1/191,40</t>
  </si>
  <si>
    <t>1/380</t>
  </si>
  <si>
    <t>1/(30*300)</t>
  </si>
  <si>
    <t>1/(30*380)</t>
  </si>
  <si>
    <t>*Frequência sugerida em horas por mês, conforme IN 05/2017.</t>
  </si>
  <si>
    <t>ESTIMATIVA DE POSTOS: xx (xxxx). SENDO:  xxx (xxx) SERVENTES E x (xx) ENCARREGADO</t>
  </si>
  <si>
    <t>TOTAL GERAL ESTIMADO DO IF GOIANO – CAMPUS XXX</t>
  </si>
  <si>
    <t>ÁREAS A SEREM LIMPAS</t>
  </si>
  <si>
    <t>ÁREA</t>
  </si>
  <si>
    <t>PREÇO MENSAL UNIT.(R$/M²)</t>
  </si>
  <si>
    <t>1 – Área Interna</t>
  </si>
  <si>
    <t>2 – Área Externa</t>
  </si>
  <si>
    <t>3 – Esquadria Externa</t>
  </si>
  <si>
    <t>3.1-Áreas de envidraçadas</t>
  </si>
  <si>
    <t>3.2-Área de Sombreamento
 (Face Interna – Externa)</t>
  </si>
  <si>
    <t>SUBTOTAL</t>
  </si>
  <si>
    <t>VALOR ANUAL</t>
  </si>
  <si>
    <t xml:space="preserve">VALOR MENSAL ESTIMADO DO CONTRATO </t>
  </si>
  <si>
    <t xml:space="preserve">VALOR ANUAL ESTIMADO DO CONTRATO </t>
  </si>
  <si>
    <t>Qtd.</t>
  </si>
  <si>
    <t xml:space="preserve">Vlr. Unitário Serv/Mês </t>
  </si>
  <si>
    <t>Vlr. Total Mensal</t>
  </si>
  <si>
    <t xml:space="preserve">Valor Global Anual </t>
  </si>
  <si>
    <t>Servente</t>
  </si>
  <si>
    <t>Planilha Resumo por Campus</t>
  </si>
  <si>
    <t>Unidade/Câmpus</t>
  </si>
  <si>
    <t>xxxxxx</t>
  </si>
  <si>
    <t>Área</t>
  </si>
  <si>
    <t>Área Interna</t>
  </si>
  <si>
    <t>Área Externa</t>
  </si>
  <si>
    <t>ESQ</t>
  </si>
  <si>
    <t>Qtd. Pessoal</t>
  </si>
  <si>
    <t>Serv.</t>
  </si>
  <si>
    <t>Enc.</t>
  </si>
  <si>
    <t>Vlr. Rateio/Servente/Mês</t>
  </si>
  <si>
    <t>Materiais</t>
  </si>
  <si>
    <t>Utensílios</t>
  </si>
  <si>
    <t>Vlr. Uniformes</t>
  </si>
  <si>
    <t>ISS Município</t>
  </si>
  <si>
    <t>* ENVIAR COMPROVANTE DE PERCENTUAL DE ISS COBRADO PELO MUNICÍPIO</t>
  </si>
  <si>
    <t>VT</t>
  </si>
  <si>
    <t>VLR. MÍNIMO</t>
  </si>
  <si>
    <t>VLR. MÁXIMO</t>
  </si>
  <si>
    <t>Vlr. Área m² (R$)</t>
  </si>
  <si>
    <r>
      <rPr>
        <b/>
        <sz val="12"/>
        <rFont val="Arial"/>
        <family val="2"/>
      </rPr>
      <t>AI (1200 M</t>
    </r>
    <r>
      <rPr>
        <b/>
        <sz val="12"/>
        <rFont val="Calibri"/>
        <family val="2"/>
      </rPr>
      <t>²)</t>
    </r>
  </si>
  <si>
    <t>AE (2700 M²)</t>
  </si>
  <si>
    <t>ESQ (380M²)</t>
  </si>
  <si>
    <t>Valor Mensal Unitário (Servente)</t>
  </si>
  <si>
    <t>Valor Mensal Unitário (Encarregado)</t>
  </si>
  <si>
    <t>Vlr. Global Mensal</t>
  </si>
  <si>
    <t>Vlr. Global Anual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</si>
</sst>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-[$R$-416]* #,##0.00_-;\-[$R$-416]* #,##0.00_-;_-[$R$-416]* \-??_-;_-@"/>
    <numFmt numFmtId="166" formatCode="0.00"/>
    <numFmt numFmtId="167" formatCode="#,##0.00"/>
    <numFmt numFmtId="168" formatCode="_-* #,##0.00_-;\-* #,##0.00_-;_-* \-??_-;_-@"/>
    <numFmt numFmtId="169" formatCode="[$R$]#,##0.00"/>
    <numFmt numFmtId="170" formatCode="#,##0"/>
    <numFmt numFmtId="171" formatCode="0_ ;\-0\ "/>
    <numFmt numFmtId="172" formatCode="@"/>
    <numFmt numFmtId="173" formatCode="0.00%"/>
    <numFmt numFmtId="174" formatCode="&quot;R$ &quot;#,##0.00"/>
    <numFmt numFmtId="175" formatCode="0.000000000"/>
    <numFmt numFmtId="176" formatCode="#,##0.000000000"/>
    <numFmt numFmtId="177" formatCode="#,##0.0"/>
    <numFmt numFmtId="178" formatCode="[$R$-416]\ #,##0.00;[RED]\-[$R$-416]\ #,##0.00"/>
    <numFmt numFmtId="179" formatCode="0_ ;[RED]\-0\ "/>
    <numFmt numFmtId="180" formatCode="0"/>
    <numFmt numFmtId="181" formatCode="&quot;R$ &quot;#,##0.00"/>
    <numFmt numFmtId="182" formatCode="_-&quot;R$&quot;* #,##0.00_-;&quot;-R$&quot;* #,##0.00_-;_-&quot;R$&quot;* \-??_-;_-@"/>
  </numFmts>
  <fonts count="41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 Black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7" borderId="0" applyNumberFormat="0" applyBorder="0" applyAlignment="0" applyProtection="0"/>
    <xf numFmtId="164" fontId="4" fillId="9" borderId="1" applyNumberFormat="0" applyAlignment="0" applyProtection="0"/>
    <xf numFmtId="164" fontId="5" fillId="13" borderId="2" applyNumberFormat="0" applyAlignment="0" applyProtection="0"/>
    <xf numFmtId="164" fontId="6" fillId="0" borderId="3" applyNumberFormat="0" applyFill="0" applyAlignment="0" applyProtection="0"/>
    <xf numFmtId="164" fontId="7" fillId="3" borderId="1" applyNumberFormat="0" applyAlignment="0" applyProtection="0"/>
    <xf numFmtId="164" fontId="8" fillId="14" borderId="0" applyNumberFormat="0" applyBorder="0" applyAlignment="0" applyProtection="0"/>
    <xf numFmtId="164" fontId="9" fillId="10" borderId="0" applyNumberFormat="0" applyBorder="0" applyAlignment="0" applyProtection="0"/>
    <xf numFmtId="164" fontId="0" fillId="5" borderId="4" applyNumberFormat="0" applyAlignment="0" applyProtection="0"/>
    <xf numFmtId="164" fontId="10" fillId="9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3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</cellStyleXfs>
  <cellXfs count="2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 wrapText="1"/>
    </xf>
    <xf numFmtId="164" fontId="18" fillId="10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vertical="center" wrapText="1"/>
    </xf>
    <xf numFmtId="165" fontId="19" fillId="0" borderId="10" xfId="0" applyNumberFormat="1" applyFont="1" applyBorder="1" applyAlignment="1">
      <alignment vertical="center" wrapText="1"/>
    </xf>
    <xf numFmtId="164" fontId="19" fillId="10" borderId="10" xfId="0" applyFont="1" applyFill="1" applyBorder="1" applyAlignment="1">
      <alignment horizontal="center" vertical="center"/>
    </xf>
    <xf numFmtId="165" fontId="19" fillId="10" borderId="10" xfId="0" applyNumberFormat="1" applyFont="1" applyFill="1" applyBorder="1" applyAlignment="1">
      <alignment vertical="center" wrapText="1"/>
    </xf>
    <xf numFmtId="165" fontId="19" fillId="4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8" fillId="9" borderId="10" xfId="0" applyFont="1" applyFill="1" applyBorder="1" applyAlignment="1">
      <alignment horizontal="right" vertical="center"/>
    </xf>
    <xf numFmtId="165" fontId="20" fillId="9" borderId="1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center"/>
    </xf>
    <xf numFmtId="164" fontId="18" fillId="0" borderId="11" xfId="0" applyFont="1" applyBorder="1" applyAlignment="1">
      <alignment horizontal="left" vertical="center"/>
    </xf>
    <xf numFmtId="164" fontId="18" fillId="0" borderId="0" xfId="0" applyFont="1" applyAlignment="1">
      <alignment horizontal="right" vertical="center"/>
    </xf>
    <xf numFmtId="164" fontId="18" fillId="0" borderId="0" xfId="0" applyFont="1" applyAlignment="1">
      <alignment vertical="center"/>
    </xf>
    <xf numFmtId="164" fontId="18" fillId="0" borderId="12" xfId="0" applyFont="1" applyBorder="1" applyAlignment="1">
      <alignment horizontal="center" vertical="center"/>
    </xf>
    <xf numFmtId="164" fontId="1" fillId="0" borderId="13" xfId="0" applyFont="1" applyBorder="1" applyAlignment="1">
      <alignment/>
    </xf>
    <xf numFmtId="164" fontId="18" fillId="0" borderId="13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 wrapText="1"/>
    </xf>
    <xf numFmtId="164" fontId="18" fillId="0" borderId="14" xfId="0" applyFont="1" applyBorder="1" applyAlignment="1">
      <alignment horizontal="right" vertical="center"/>
    </xf>
    <xf numFmtId="164" fontId="1" fillId="0" borderId="15" xfId="0" applyFont="1" applyBorder="1" applyAlignment="1">
      <alignment/>
    </xf>
    <xf numFmtId="164" fontId="18" fillId="0" borderId="10" xfId="0" applyFont="1" applyBorder="1" applyAlignment="1">
      <alignment horizontal="right" vertical="center"/>
    </xf>
    <xf numFmtId="164" fontId="19" fillId="0" borderId="10" xfId="0" applyFont="1" applyBorder="1" applyAlignment="1">
      <alignment/>
    </xf>
    <xf numFmtId="164" fontId="22" fillId="4" borderId="10" xfId="0" applyFont="1" applyFill="1" applyBorder="1" applyAlignment="1">
      <alignment horizontal="center" vertical="center" wrapText="1"/>
    </xf>
    <xf numFmtId="164" fontId="18" fillId="9" borderId="10" xfId="0" applyFont="1" applyFill="1" applyBorder="1" applyAlignment="1">
      <alignment horizontal="center" vertical="center"/>
    </xf>
    <xf numFmtId="164" fontId="19" fillId="4" borderId="10" xfId="0" applyFont="1" applyFill="1" applyBorder="1" applyAlignment="1">
      <alignment horizontal="center" vertical="center"/>
    </xf>
    <xf numFmtId="165" fontId="19" fillId="4" borderId="10" xfId="0" applyNumberFormat="1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vertical="center"/>
    </xf>
    <xf numFmtId="164" fontId="18" fillId="9" borderId="10" xfId="0" applyFont="1" applyFill="1" applyBorder="1" applyAlignment="1">
      <alignment vertical="center"/>
    </xf>
    <xf numFmtId="165" fontId="19" fillId="0" borderId="10" xfId="0" applyNumberFormat="1" applyFont="1" applyBorder="1" applyAlignment="1">
      <alignment horizontal="center"/>
    </xf>
    <xf numFmtId="165" fontId="18" fillId="9" borderId="16" xfId="0" applyNumberFormat="1" applyFont="1" applyFill="1" applyBorder="1" applyAlignment="1">
      <alignment vertical="center"/>
    </xf>
    <xf numFmtId="164" fontId="18" fillId="9" borderId="17" xfId="0" applyFont="1" applyFill="1" applyBorder="1" applyAlignment="1">
      <alignment horizontal="right" vertical="center"/>
    </xf>
    <xf numFmtId="166" fontId="18" fillId="9" borderId="10" xfId="0" applyNumberFormat="1" applyFont="1" applyFill="1" applyBorder="1" applyAlignment="1">
      <alignment vertical="center"/>
    </xf>
    <xf numFmtId="164" fontId="1" fillId="0" borderId="11" xfId="0" applyFont="1" applyBorder="1" applyAlignment="1">
      <alignment/>
    </xf>
    <xf numFmtId="167" fontId="18" fillId="9" borderId="10" xfId="0" applyNumberFormat="1" applyFont="1" applyFill="1" applyBorder="1" applyAlignment="1">
      <alignment/>
    </xf>
    <xf numFmtId="164" fontId="1" fillId="0" borderId="18" xfId="0" applyFont="1" applyBorder="1" applyAlignment="1">
      <alignment vertical="center" wrapText="1"/>
    </xf>
    <xf numFmtId="164" fontId="23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2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25" fillId="4" borderId="10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/>
    </xf>
    <xf numFmtId="164" fontId="27" fillId="4" borderId="10" xfId="0" applyFont="1" applyFill="1" applyBorder="1" applyAlignment="1">
      <alignment horizontal="left" vertical="center" wrapText="1"/>
    </xf>
    <xf numFmtId="164" fontId="26" fillId="0" borderId="10" xfId="0" applyFont="1" applyBorder="1" applyAlignment="1">
      <alignment horizontal="center" vertical="center" wrapText="1"/>
    </xf>
    <xf numFmtId="164" fontId="26" fillId="10" borderId="10" xfId="0" applyFont="1" applyFill="1" applyBorder="1" applyAlignment="1">
      <alignment horizontal="center" vertical="center"/>
    </xf>
    <xf numFmtId="168" fontId="26" fillId="10" borderId="10" xfId="0" applyNumberFormat="1" applyFont="1" applyFill="1" applyBorder="1" applyAlignment="1">
      <alignment horizontal="right" vertical="center" wrapText="1"/>
    </xf>
    <xf numFmtId="168" fontId="26" fillId="0" borderId="10" xfId="0" applyNumberFormat="1" applyFont="1" applyBorder="1" applyAlignment="1">
      <alignment horizontal="right" vertical="center" wrapText="1"/>
    </xf>
    <xf numFmtId="164" fontId="26" fillId="0" borderId="10" xfId="0" applyFont="1" applyBorder="1" applyAlignment="1">
      <alignment vertical="center" wrapText="1"/>
    </xf>
    <xf numFmtId="164" fontId="23" fillId="0" borderId="10" xfId="0" applyFont="1" applyBorder="1" applyAlignment="1">
      <alignment horizontal="right" vertical="center" wrapText="1"/>
    </xf>
    <xf numFmtId="169" fontId="23" fillId="9" borderId="10" xfId="0" applyNumberFormat="1" applyFont="1" applyFill="1" applyBorder="1" applyAlignment="1">
      <alignment horizontal="right" vertical="center" wrapText="1"/>
    </xf>
    <xf numFmtId="164" fontId="26" fillId="0" borderId="0" xfId="0" applyFont="1" applyAlignment="1">
      <alignment vertical="center" wrapText="1"/>
    </xf>
    <xf numFmtId="164" fontId="26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8" fontId="26" fillId="0" borderId="0" xfId="0" applyNumberFormat="1" applyFont="1" applyAlignment="1">
      <alignment horizontal="right" vertical="center" wrapText="1"/>
    </xf>
    <xf numFmtId="164" fontId="21" fillId="0" borderId="10" xfId="0" applyFont="1" applyBorder="1" applyAlignment="1">
      <alignment/>
    </xf>
    <xf numFmtId="164" fontId="25" fillId="4" borderId="19" xfId="0" applyFont="1" applyFill="1" applyBorder="1" applyAlignment="1">
      <alignment horizontal="center" wrapText="1"/>
    </xf>
    <xf numFmtId="168" fontId="25" fillId="4" borderId="19" xfId="0" applyNumberFormat="1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21" fillId="0" borderId="20" xfId="0" applyFont="1" applyBorder="1" applyAlignment="1">
      <alignment/>
    </xf>
    <xf numFmtId="164" fontId="26" fillId="0" borderId="18" xfId="0" applyFont="1" applyBorder="1" applyAlignment="1">
      <alignment wrapText="1"/>
    </xf>
    <xf numFmtId="164" fontId="26" fillId="0" borderId="18" xfId="0" applyFont="1" applyBorder="1" applyAlignment="1">
      <alignment horizontal="center" wrapText="1"/>
    </xf>
    <xf numFmtId="164" fontId="0" fillId="4" borderId="18" xfId="0" applyFont="1" applyFill="1" applyBorder="1" applyAlignment="1">
      <alignment horizontal="right"/>
    </xf>
    <xf numFmtId="168" fontId="26" fillId="0" borderId="18" xfId="0" applyNumberFormat="1" applyFont="1" applyBorder="1" applyAlignment="1">
      <alignment horizontal="right" wrapText="1"/>
    </xf>
    <xf numFmtId="168" fontId="0" fillId="0" borderId="18" xfId="0" applyNumberFormat="1" applyFont="1" applyBorder="1" applyAlignment="1">
      <alignment horizontal="right"/>
    </xf>
    <xf numFmtId="164" fontId="26" fillId="4" borderId="18" xfId="0" applyFont="1" applyFill="1" applyBorder="1" applyAlignment="1">
      <alignment wrapText="1"/>
    </xf>
    <xf numFmtId="164" fontId="26" fillId="4" borderId="18" xfId="0" applyFont="1" applyFill="1" applyBorder="1" applyAlignment="1">
      <alignment horizontal="center" wrapText="1"/>
    </xf>
    <xf numFmtId="168" fontId="26" fillId="4" borderId="18" xfId="0" applyNumberFormat="1" applyFont="1" applyFill="1" applyBorder="1" applyAlignment="1">
      <alignment horizontal="right" wrapText="1"/>
    </xf>
    <xf numFmtId="164" fontId="0" fillId="0" borderId="20" xfId="0" applyFont="1" applyBorder="1" applyAlignment="1">
      <alignment horizontal="center"/>
    </xf>
    <xf numFmtId="168" fontId="23" fillId="0" borderId="20" xfId="0" applyNumberFormat="1" applyFont="1" applyBorder="1" applyAlignment="1">
      <alignment horizontal="right" wrapText="1"/>
    </xf>
    <xf numFmtId="167" fontId="23" fillId="9" borderId="18" xfId="0" applyNumberFormat="1" applyFont="1" applyFill="1" applyBorder="1" applyAlignment="1">
      <alignment horizontal="right" wrapText="1"/>
    </xf>
    <xf numFmtId="164" fontId="0" fillId="9" borderId="10" xfId="0" applyFont="1" applyFill="1" applyBorder="1" applyAlignment="1">
      <alignment/>
    </xf>
    <xf numFmtId="164" fontId="23" fillId="9" borderId="10" xfId="0" applyFont="1" applyFill="1" applyBorder="1" applyAlignment="1">
      <alignment horizontal="center" vertical="center" wrapText="1"/>
    </xf>
    <xf numFmtId="164" fontId="23" fillId="9" borderId="10" xfId="0" applyFont="1" applyFill="1" applyBorder="1" applyAlignment="1">
      <alignment horizontal="center" wrapText="1"/>
    </xf>
    <xf numFmtId="170" fontId="26" fillId="9" borderId="10" xfId="0" applyNumberFormat="1" applyFont="1" applyFill="1" applyBorder="1" applyAlignment="1">
      <alignment horizontal="right" vertical="center"/>
    </xf>
    <xf numFmtId="164" fontId="28" fillId="9" borderId="10" xfId="0" applyFont="1" applyFill="1" applyBorder="1" applyAlignment="1">
      <alignment vertical="center" wrapText="1"/>
    </xf>
    <xf numFmtId="169" fontId="26" fillId="9" borderId="10" xfId="0" applyNumberFormat="1" applyFont="1" applyFill="1" applyBorder="1" applyAlignment="1">
      <alignment horizontal="right" vertical="center" wrapText="1"/>
    </xf>
    <xf numFmtId="170" fontId="27" fillId="9" borderId="10" xfId="0" applyNumberFormat="1" applyFont="1" applyFill="1" applyBorder="1" applyAlignment="1">
      <alignment horizontal="right" vertical="center"/>
    </xf>
    <xf numFmtId="164" fontId="0" fillId="9" borderId="10" xfId="0" applyFont="1" applyFill="1" applyBorder="1" applyAlignment="1">
      <alignment/>
    </xf>
    <xf numFmtId="164" fontId="29" fillId="9" borderId="19" xfId="0" applyFont="1" applyFill="1" applyBorder="1" applyAlignment="1">
      <alignment wrapText="1"/>
    </xf>
    <xf numFmtId="167" fontId="26" fillId="9" borderId="19" xfId="0" applyNumberFormat="1" applyFont="1" applyFill="1" applyBorder="1" applyAlignment="1">
      <alignment horizontal="right" wrapText="1"/>
    </xf>
    <xf numFmtId="170" fontId="0" fillId="9" borderId="19" xfId="0" applyNumberFormat="1" applyFont="1" applyFill="1" applyBorder="1" applyAlignment="1">
      <alignment horizontal="right"/>
    </xf>
    <xf numFmtId="167" fontId="13" fillId="9" borderId="19" xfId="0" applyNumberFormat="1" applyFont="1" applyFill="1" applyBorder="1" applyAlignment="1">
      <alignment horizontal="right"/>
    </xf>
    <xf numFmtId="169" fontId="21" fillId="0" borderId="0" xfId="0" applyNumberFormat="1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23" fillId="13" borderId="0" xfId="0" applyFont="1" applyFill="1" applyBorder="1" applyAlignment="1">
      <alignment horizontal="center" vertical="center" wrapText="1"/>
    </xf>
    <xf numFmtId="164" fontId="30" fillId="0" borderId="0" xfId="0" applyFont="1" applyBorder="1" applyAlignment="1">
      <alignment horizontal="center" vertical="center"/>
    </xf>
    <xf numFmtId="164" fontId="26" fillId="0" borderId="0" xfId="0" applyFont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70" fontId="26" fillId="0" borderId="10" xfId="0" applyNumberFormat="1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right" vertical="center" wrapText="1"/>
    </xf>
    <xf numFmtId="170" fontId="26" fillId="10" borderId="10" xfId="0" applyNumberFormat="1" applyFont="1" applyFill="1" applyBorder="1" applyAlignment="1">
      <alignment horizontal="right" vertical="center" wrapText="1"/>
    </xf>
    <xf numFmtId="164" fontId="23" fillId="9" borderId="10" xfId="0" applyFont="1" applyFill="1" applyBorder="1" applyAlignment="1">
      <alignment horizontal="right" vertical="center" wrapText="1"/>
    </xf>
    <xf numFmtId="167" fontId="23" fillId="9" borderId="10" xfId="0" applyNumberFormat="1" applyFont="1" applyFill="1" applyBorder="1" applyAlignment="1">
      <alignment horizontal="center" vertical="center" wrapText="1"/>
    </xf>
    <xf numFmtId="164" fontId="32" fillId="0" borderId="0" xfId="0" applyFont="1" applyBorder="1" applyAlignment="1">
      <alignment horizontal="center"/>
    </xf>
    <xf numFmtId="164" fontId="32" fillId="0" borderId="0" xfId="0" applyFont="1" applyAlignment="1">
      <alignment/>
    </xf>
    <xf numFmtId="164" fontId="26" fillId="0" borderId="21" xfId="0" applyFont="1" applyBorder="1" applyAlignment="1">
      <alignment/>
    </xf>
    <xf numFmtId="164" fontId="23" fillId="0" borderId="22" xfId="0" applyFont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17" xfId="0" applyFont="1" applyBorder="1" applyAlignment="1">
      <alignment horizontal="center" vertical="center"/>
    </xf>
    <xf numFmtId="165" fontId="26" fillId="0" borderId="10" xfId="0" applyNumberFormat="1" applyFont="1" applyBorder="1" applyAlignment="1">
      <alignment vertical="center" wrapText="1"/>
    </xf>
    <xf numFmtId="165" fontId="26" fillId="6" borderId="16" xfId="0" applyNumberFormat="1" applyFont="1" applyFill="1" applyBorder="1" applyAlignment="1">
      <alignment vertical="center" wrapText="1"/>
    </xf>
    <xf numFmtId="164" fontId="26" fillId="0" borderId="10" xfId="0" applyFont="1" applyBorder="1" applyAlignment="1">
      <alignment vertical="center"/>
    </xf>
    <xf numFmtId="165" fontId="26" fillId="0" borderId="10" xfId="0" applyNumberFormat="1" applyFont="1" applyBorder="1" applyAlignment="1">
      <alignment vertical="center"/>
    </xf>
    <xf numFmtId="164" fontId="23" fillId="0" borderId="17" xfId="0" applyFont="1" applyBorder="1" applyAlignment="1">
      <alignment horizontal="right" vertical="center"/>
    </xf>
    <xf numFmtId="165" fontId="23" fillId="6" borderId="16" xfId="0" applyNumberFormat="1" applyFont="1" applyFill="1" applyBorder="1" applyAlignment="1">
      <alignment vertical="center"/>
    </xf>
    <xf numFmtId="171" fontId="23" fillId="6" borderId="16" xfId="0" applyNumberFormat="1" applyFont="1" applyFill="1" applyBorder="1" applyAlignment="1">
      <alignment vertical="center"/>
    </xf>
    <xf numFmtId="164" fontId="23" fillId="0" borderId="24" xfId="0" applyFont="1" applyBorder="1" applyAlignment="1">
      <alignment horizontal="right" vertical="center"/>
    </xf>
    <xf numFmtId="165" fontId="23" fillId="6" borderId="25" xfId="0" applyNumberFormat="1" applyFont="1" applyFill="1" applyBorder="1" applyAlignment="1">
      <alignment vertical="center"/>
    </xf>
    <xf numFmtId="164" fontId="23" fillId="0" borderId="26" xfId="0" applyFont="1" applyBorder="1" applyAlignment="1">
      <alignment horizontal="right" vertical="center"/>
    </xf>
    <xf numFmtId="164" fontId="23" fillId="0" borderId="27" xfId="0" applyFont="1" applyBorder="1" applyAlignment="1">
      <alignment horizontal="right" vertical="center"/>
    </xf>
    <xf numFmtId="164" fontId="23" fillId="0" borderId="28" xfId="0" applyFont="1" applyBorder="1" applyAlignment="1">
      <alignment vertical="center"/>
    </xf>
    <xf numFmtId="164" fontId="23" fillId="0" borderId="21" xfId="0" applyFont="1" applyBorder="1" applyAlignment="1">
      <alignment horizontal="right" vertical="center"/>
    </xf>
    <xf numFmtId="165" fontId="0" fillId="6" borderId="16" xfId="0" applyNumberFormat="1" applyFont="1" applyFill="1" applyBorder="1" applyAlignment="1">
      <alignment horizontal="center" vertical="center"/>
    </xf>
    <xf numFmtId="164" fontId="33" fillId="0" borderId="29" xfId="0" applyFont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27" fillId="0" borderId="30" xfId="0" applyFont="1" applyBorder="1" applyAlignment="1">
      <alignment/>
    </xf>
    <xf numFmtId="164" fontId="27" fillId="0" borderId="31" xfId="0" applyFont="1" applyBorder="1" applyAlignment="1">
      <alignment/>
    </xf>
    <xf numFmtId="164" fontId="27" fillId="18" borderId="30" xfId="0" applyFont="1" applyFill="1" applyBorder="1" applyAlignment="1">
      <alignment/>
    </xf>
    <xf numFmtId="164" fontId="27" fillId="18" borderId="0" xfId="0" applyFont="1" applyFill="1" applyBorder="1" applyAlignment="1">
      <alignment/>
    </xf>
    <xf numFmtId="164" fontId="23" fillId="6" borderId="32" xfId="0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3" fillId="4" borderId="33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3" fillId="0" borderId="32" xfId="0" applyFont="1" applyBorder="1" applyAlignment="1">
      <alignment horizontal="center"/>
    </xf>
    <xf numFmtId="164" fontId="26" fillId="4" borderId="34" xfId="0" applyFont="1" applyFill="1" applyBorder="1" applyAlignment="1">
      <alignment horizontal="center" vertical="center" wrapText="1"/>
    </xf>
    <xf numFmtId="172" fontId="26" fillId="4" borderId="35" xfId="0" applyNumberFormat="1" applyFont="1" applyFill="1" applyBorder="1" applyAlignment="1">
      <alignment horizontal="center" vertical="center" wrapText="1"/>
    </xf>
    <xf numFmtId="172" fontId="26" fillId="4" borderId="36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Alignment="1">
      <alignment horizontal="center" vertical="center" wrapText="1"/>
    </xf>
    <xf numFmtId="164" fontId="26" fillId="4" borderId="34" xfId="0" applyFont="1" applyFill="1" applyBorder="1" applyAlignment="1">
      <alignment horizontal="left" vertical="center" wrapText="1"/>
    </xf>
    <xf numFmtId="164" fontId="26" fillId="4" borderId="35" xfId="0" applyFont="1" applyFill="1" applyBorder="1" applyAlignment="1">
      <alignment horizontal="center"/>
    </xf>
    <xf numFmtId="167" fontId="26" fillId="4" borderId="35" xfId="0" applyNumberFormat="1" applyFont="1" applyFill="1" applyBorder="1" applyAlignment="1">
      <alignment horizontal="center"/>
    </xf>
    <xf numFmtId="167" fontId="26" fillId="4" borderId="36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164" fontId="26" fillId="4" borderId="34" xfId="0" applyFont="1" applyFill="1" applyBorder="1" applyAlignment="1">
      <alignment/>
    </xf>
    <xf numFmtId="164" fontId="34" fillId="4" borderId="35" xfId="0" applyFont="1" applyFill="1" applyBorder="1" applyAlignment="1">
      <alignment horizontal="center"/>
    </xf>
    <xf numFmtId="167" fontId="34" fillId="4" borderId="36" xfId="0" applyNumberFormat="1" applyFont="1" applyFill="1" applyBorder="1" applyAlignment="1">
      <alignment horizontal="center"/>
    </xf>
    <xf numFmtId="164" fontId="26" fillId="4" borderId="34" xfId="0" applyFont="1" applyFill="1" applyBorder="1" applyAlignment="1">
      <alignment horizontal="center"/>
    </xf>
    <xf numFmtId="167" fontId="23" fillId="4" borderId="36" xfId="0" applyNumberFormat="1" applyFont="1" applyFill="1" applyBorder="1" applyAlignment="1">
      <alignment horizontal="center"/>
    </xf>
    <xf numFmtId="164" fontId="26" fillId="4" borderId="33" xfId="0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7" fontId="26" fillId="4" borderId="36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Alignment="1">
      <alignment horizontal="center" vertical="center" wrapText="1"/>
    </xf>
    <xf numFmtId="164" fontId="26" fillId="4" borderId="35" xfId="0" applyFont="1" applyFill="1" applyBorder="1" applyAlignment="1">
      <alignment horizontal="center" vertical="center" wrapText="1"/>
    </xf>
    <xf numFmtId="173" fontId="26" fillId="4" borderId="35" xfId="0" applyNumberFormat="1" applyFont="1" applyFill="1" applyBorder="1" applyAlignment="1">
      <alignment horizontal="center" vertical="center" wrapText="1"/>
    </xf>
    <xf numFmtId="174" fontId="26" fillId="4" borderId="36" xfId="0" applyNumberFormat="1" applyFont="1" applyFill="1" applyBorder="1" applyAlignment="1">
      <alignment horizontal="center" vertical="center" wrapText="1"/>
    </xf>
    <xf numFmtId="174" fontId="26" fillId="0" borderId="0" xfId="0" applyNumberFormat="1" applyFont="1" applyAlignment="1">
      <alignment horizontal="center" vertical="center" wrapText="1"/>
    </xf>
    <xf numFmtId="172" fontId="26" fillId="4" borderId="35" xfId="0" applyNumberFormat="1" applyFont="1" applyFill="1" applyBorder="1" applyAlignment="1">
      <alignment horizontal="center"/>
    </xf>
    <xf numFmtId="175" fontId="26" fillId="4" borderId="35" xfId="0" applyNumberFormat="1" applyFont="1" applyFill="1" applyBorder="1" applyAlignment="1">
      <alignment horizontal="center" vertical="center" wrapText="1"/>
    </xf>
    <xf numFmtId="166" fontId="26" fillId="4" borderId="35" xfId="0" applyNumberFormat="1" applyFont="1" applyFill="1" applyBorder="1" applyAlignment="1">
      <alignment horizontal="center" vertical="center" wrapText="1"/>
    </xf>
    <xf numFmtId="164" fontId="26" fillId="4" borderId="34" xfId="0" applyFont="1" applyFill="1" applyBorder="1" applyAlignment="1">
      <alignment horizontal="left"/>
    </xf>
    <xf numFmtId="176" fontId="26" fillId="4" borderId="35" xfId="0" applyNumberFormat="1" applyFont="1" applyFill="1" applyBorder="1" applyAlignment="1">
      <alignment horizontal="center"/>
    </xf>
    <xf numFmtId="164" fontId="26" fillId="4" borderId="33" xfId="0" applyFont="1" applyFill="1" applyBorder="1" applyAlignment="1">
      <alignment horizontal="left" vertical="top" wrapText="1"/>
    </xf>
    <xf numFmtId="164" fontId="26" fillId="0" borderId="0" xfId="0" applyFont="1" applyAlignment="1">
      <alignment horizontal="left" vertical="top" wrapText="1"/>
    </xf>
    <xf numFmtId="164" fontId="27" fillId="4" borderId="30" xfId="0" applyFont="1" applyFill="1" applyBorder="1" applyAlignment="1">
      <alignment vertical="center"/>
    </xf>
    <xf numFmtId="164" fontId="27" fillId="4" borderId="0" xfId="0" applyFont="1" applyFill="1" applyBorder="1" applyAlignment="1">
      <alignment vertical="center"/>
    </xf>
    <xf numFmtId="164" fontId="27" fillId="4" borderId="0" xfId="0" applyFont="1" applyFill="1" applyBorder="1" applyAlignment="1">
      <alignment/>
    </xf>
    <xf numFmtId="164" fontId="27" fillId="4" borderId="31" xfId="0" applyFont="1" applyFill="1" applyBorder="1" applyAlignment="1">
      <alignment vertical="center"/>
    </xf>
    <xf numFmtId="164" fontId="27" fillId="0" borderId="0" xfId="0" applyFont="1" applyAlignment="1">
      <alignment vertical="center"/>
    </xf>
    <xf numFmtId="164" fontId="27" fillId="18" borderId="36" xfId="0" applyFont="1" applyFill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33" fillId="6" borderId="36" xfId="0" applyFont="1" applyFill="1" applyBorder="1" applyAlignment="1">
      <alignment horizontal="center" vertical="center"/>
    </xf>
    <xf numFmtId="164" fontId="27" fillId="4" borderId="35" xfId="0" applyFont="1" applyFill="1" applyBorder="1" applyAlignment="1">
      <alignment horizontal="center" vertical="center" wrapText="1"/>
    </xf>
    <xf numFmtId="164" fontId="27" fillId="4" borderId="36" xfId="0" applyFont="1" applyFill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7" fillId="4" borderId="35" xfId="0" applyFont="1" applyFill="1" applyBorder="1" applyAlignment="1">
      <alignment horizontal="left" vertical="center"/>
    </xf>
    <xf numFmtId="170" fontId="27" fillId="18" borderId="35" xfId="0" applyNumberFormat="1" applyFont="1" applyFill="1" applyBorder="1" applyAlignment="1">
      <alignment horizontal="right" vertical="center"/>
    </xf>
    <xf numFmtId="167" fontId="27" fillId="9" borderId="35" xfId="0" applyNumberFormat="1" applyFont="1" applyFill="1" applyBorder="1" applyAlignment="1">
      <alignment horizontal="right" vertical="center"/>
    </xf>
    <xf numFmtId="167" fontId="27" fillId="4" borderId="36" xfId="0" applyNumberFormat="1" applyFont="1" applyFill="1" applyBorder="1" applyAlignment="1">
      <alignment vertical="center"/>
    </xf>
    <xf numFmtId="167" fontId="27" fillId="0" borderId="0" xfId="0" applyNumberFormat="1" applyFont="1" applyAlignment="1">
      <alignment vertical="center"/>
    </xf>
    <xf numFmtId="177" fontId="27" fillId="18" borderId="35" xfId="0" applyNumberFormat="1" applyFont="1" applyFill="1" applyBorder="1" applyAlignment="1">
      <alignment horizontal="right" vertical="center"/>
    </xf>
    <xf numFmtId="170" fontId="27" fillId="4" borderId="35" xfId="0" applyNumberFormat="1" applyFont="1" applyFill="1" applyBorder="1" applyAlignment="1">
      <alignment horizontal="right" vertical="center"/>
    </xf>
    <xf numFmtId="167" fontId="27" fillId="4" borderId="35" xfId="0" applyNumberFormat="1" applyFont="1" applyFill="1" applyBorder="1" applyAlignment="1">
      <alignment horizontal="right" vertical="center"/>
    </xf>
    <xf numFmtId="164" fontId="27" fillId="4" borderId="35" xfId="0" applyFont="1" applyFill="1" applyBorder="1" applyAlignment="1">
      <alignment horizontal="left" vertical="center" wrapText="1"/>
    </xf>
    <xf numFmtId="170" fontId="27" fillId="4" borderId="35" xfId="0" applyNumberFormat="1" applyFont="1" applyFill="1" applyBorder="1" applyAlignment="1">
      <alignment vertical="center"/>
    </xf>
    <xf numFmtId="167" fontId="27" fillId="4" borderId="35" xfId="0" applyNumberFormat="1" applyFont="1" applyFill="1" applyBorder="1" applyAlignment="1">
      <alignment vertical="center"/>
    </xf>
    <xf numFmtId="164" fontId="33" fillId="6" borderId="34" xfId="0" applyFont="1" applyFill="1" applyBorder="1" applyAlignment="1">
      <alignment horizontal="center" vertical="center"/>
    </xf>
    <xf numFmtId="178" fontId="33" fillId="6" borderId="36" xfId="0" applyNumberFormat="1" applyFont="1" applyFill="1" applyBorder="1" applyAlignment="1">
      <alignment horizontal="center" vertical="center"/>
    </xf>
    <xf numFmtId="178" fontId="33" fillId="0" borderId="0" xfId="0" applyNumberFormat="1" applyFont="1" applyAlignment="1">
      <alignment horizontal="center" vertical="center"/>
    </xf>
    <xf numFmtId="164" fontId="27" fillId="0" borderId="17" xfId="0" applyFont="1" applyBorder="1" applyAlignment="1">
      <alignment/>
    </xf>
    <xf numFmtId="164" fontId="33" fillId="0" borderId="10" xfId="0" applyFont="1" applyBorder="1" applyAlignment="1">
      <alignment horizontal="center" wrapText="1"/>
    </xf>
    <xf numFmtId="164" fontId="33" fillId="0" borderId="10" xfId="0" applyFont="1" applyBorder="1" applyAlignment="1">
      <alignment wrapText="1"/>
    </xf>
    <xf numFmtId="166" fontId="33" fillId="0" borderId="10" xfId="0" applyNumberFormat="1" applyFont="1" applyBorder="1" applyAlignment="1">
      <alignment wrapText="1"/>
    </xf>
    <xf numFmtId="167" fontId="33" fillId="0" borderId="17" xfId="0" applyNumberFormat="1" applyFont="1" applyBorder="1" applyAlignment="1">
      <alignment wrapText="1"/>
    </xf>
    <xf numFmtId="179" fontId="27" fillId="0" borderId="10" xfId="0" applyNumberFormat="1" applyFont="1" applyBorder="1" applyAlignment="1">
      <alignment horizontal="center"/>
    </xf>
    <xf numFmtId="178" fontId="27" fillId="0" borderId="10" xfId="0" applyNumberFormat="1" applyFont="1" applyBorder="1" applyAlignment="1">
      <alignment horizontal="center"/>
    </xf>
    <xf numFmtId="178" fontId="27" fillId="0" borderId="10" xfId="0" applyNumberFormat="1" applyFont="1" applyBorder="1" applyAlignment="1">
      <alignment/>
    </xf>
    <xf numFmtId="164" fontId="33" fillId="0" borderId="17" xfId="0" applyFont="1" applyBorder="1" applyAlignment="1">
      <alignment wrapText="1"/>
    </xf>
    <xf numFmtId="164" fontId="27" fillId="0" borderId="17" xfId="0" applyFont="1" applyBorder="1" applyAlignment="1">
      <alignment wrapText="1"/>
    </xf>
    <xf numFmtId="164" fontId="27" fillId="0" borderId="10" xfId="0" applyFont="1" applyBorder="1" applyAlignment="1">
      <alignment/>
    </xf>
    <xf numFmtId="164" fontId="27" fillId="0" borderId="37" xfId="0" applyFont="1" applyBorder="1" applyAlignment="1">
      <alignment/>
    </xf>
    <xf numFmtId="164" fontId="27" fillId="0" borderId="38" xfId="0" applyFont="1" applyBorder="1" applyAlignment="1">
      <alignment/>
    </xf>
    <xf numFmtId="164" fontId="27" fillId="0" borderId="39" xfId="0" applyFont="1" applyBorder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>
      <alignment horizontal="left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40" xfId="0" applyFont="1" applyBorder="1" applyAlignment="1">
      <alignment horizontal="center" vertical="center" wrapText="1"/>
    </xf>
    <xf numFmtId="164" fontId="37" fillId="8" borderId="41" xfId="0" applyFont="1" applyFill="1" applyBorder="1" applyAlignment="1">
      <alignment horizontal="center"/>
    </xf>
    <xf numFmtId="164" fontId="36" fillId="0" borderId="42" xfId="0" applyFont="1" applyBorder="1" applyAlignment="1">
      <alignment horizontal="left" vertical="center" wrapText="1"/>
    </xf>
    <xf numFmtId="164" fontId="36" fillId="0" borderId="22" xfId="0" applyFont="1" applyBorder="1" applyAlignment="1">
      <alignment horizontal="center" vertical="center" wrapText="1"/>
    </xf>
    <xf numFmtId="170" fontId="38" fillId="8" borderId="22" xfId="0" applyNumberFormat="1" applyFont="1" applyFill="1" applyBorder="1" applyAlignment="1">
      <alignment horizontal="right" vertical="top" wrapText="1"/>
    </xf>
    <xf numFmtId="170" fontId="38" fillId="8" borderId="10" xfId="0" applyNumberFormat="1" applyFont="1" applyFill="1" applyBorder="1" applyAlignment="1">
      <alignment horizontal="right" vertical="top" wrapText="1"/>
    </xf>
    <xf numFmtId="170" fontId="36" fillId="8" borderId="40" xfId="0" applyNumberFormat="1" applyFont="1" applyFill="1" applyBorder="1" applyAlignment="1">
      <alignment horizontal="right" vertical="center" wrapText="1"/>
    </xf>
    <xf numFmtId="180" fontId="36" fillId="8" borderId="22" xfId="0" applyNumberFormat="1" applyFont="1" applyFill="1" applyBorder="1" applyAlignment="1">
      <alignment horizontal="right" vertical="center" wrapText="1"/>
    </xf>
    <xf numFmtId="164" fontId="39" fillId="8" borderId="40" xfId="0" applyFont="1" applyFill="1" applyBorder="1" applyAlignment="1">
      <alignment horizontal="right"/>
    </xf>
    <xf numFmtId="164" fontId="36" fillId="0" borderId="27" xfId="0" applyFont="1" applyBorder="1" applyAlignment="1">
      <alignment horizontal="center" vertical="center" wrapText="1"/>
    </xf>
    <xf numFmtId="174" fontId="39" fillId="8" borderId="22" xfId="0" applyNumberFormat="1" applyFont="1" applyFill="1" applyBorder="1" applyAlignment="1">
      <alignment/>
    </xf>
    <xf numFmtId="174" fontId="39" fillId="8" borderId="40" xfId="0" applyNumberFormat="1" applyFont="1" applyFill="1" applyBorder="1" applyAlignment="1">
      <alignment/>
    </xf>
    <xf numFmtId="173" fontId="39" fillId="18" borderId="43" xfId="0" applyNumberFormat="1" applyFont="1" applyFill="1" applyBorder="1" applyAlignment="1">
      <alignment/>
    </xf>
    <xf numFmtId="174" fontId="39" fillId="18" borderId="44" xfId="0" applyNumberFormat="1" applyFont="1" applyFill="1" applyBorder="1" applyAlignment="1">
      <alignment/>
    </xf>
    <xf numFmtId="164" fontId="36" fillId="0" borderId="45" xfId="0" applyFont="1" applyBorder="1" applyAlignment="1">
      <alignment horizontal="left" vertical="center" wrapText="1"/>
    </xf>
    <xf numFmtId="164" fontId="36" fillId="0" borderId="46" xfId="0" applyFont="1" applyBorder="1" applyAlignment="1">
      <alignment horizontal="left" vertical="center" wrapText="1"/>
    </xf>
    <xf numFmtId="174" fontId="37" fillId="18" borderId="10" xfId="0" applyNumberFormat="1" applyFont="1" applyFill="1" applyBorder="1" applyAlignment="1">
      <alignment horizontal="center"/>
    </xf>
    <xf numFmtId="164" fontId="36" fillId="0" borderId="42" xfId="0" applyFont="1" applyBorder="1" applyAlignment="1">
      <alignment horizontal="left" vertical="center"/>
    </xf>
    <xf numFmtId="164" fontId="36" fillId="0" borderId="22" xfId="0" applyFont="1" applyBorder="1" applyAlignment="1">
      <alignment horizontal="center" vertical="center"/>
    </xf>
    <xf numFmtId="182" fontId="38" fillId="0" borderId="22" xfId="0" applyNumberFormat="1" applyFont="1" applyBorder="1" applyAlignment="1">
      <alignment horizontal="center" vertical="center"/>
    </xf>
    <xf numFmtId="174" fontId="39" fillId="8" borderId="47" xfId="0" applyNumberFormat="1" applyFont="1" applyFill="1" applyBorder="1" applyAlignment="1">
      <alignment/>
    </xf>
    <xf numFmtId="164" fontId="36" fillId="0" borderId="42" xfId="0" applyFont="1" applyBorder="1" applyAlignment="1">
      <alignment horizontal="right" vertical="center" wrapText="1"/>
    </xf>
    <xf numFmtId="174" fontId="39" fillId="8" borderId="43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cli\Desktop\DEMAPA\Demapa%202019\Preg&#227;o\5.3%20Equipamento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B10" sqref="B10"/>
    </sheetView>
  </sheetViews>
  <sheetFormatPr defaultColWidth="13.7109375" defaultRowHeight="15" customHeight="1"/>
  <cols>
    <col min="1" max="1" width="9.7109375" style="1" customWidth="1"/>
    <col min="2" max="2" width="44.57421875" style="1" customWidth="1"/>
    <col min="3" max="3" width="12.421875" style="1" customWidth="1"/>
    <col min="4" max="4" width="16.00390625" style="1" customWidth="1"/>
    <col min="5" max="5" width="15.57421875" style="1" customWidth="1"/>
    <col min="6" max="6" width="15.421875" style="1" customWidth="1"/>
    <col min="7" max="7" width="18.00390625" style="1" customWidth="1"/>
    <col min="8" max="8" width="17.7109375" style="1" customWidth="1"/>
    <col min="9" max="9" width="8.7109375" style="1" customWidth="1"/>
    <col min="10" max="10" width="12.8515625" style="1" customWidth="1"/>
    <col min="11" max="11" width="8.7109375" style="1" customWidth="1"/>
    <col min="12" max="12" width="17.421875" style="1" customWidth="1"/>
    <col min="13" max="13" width="10.57421875" style="1" customWidth="1"/>
    <col min="14" max="14" width="16.8515625" style="1" customWidth="1"/>
    <col min="15" max="15" width="8.7109375" style="1" customWidth="1"/>
    <col min="16" max="16" width="11.28125" style="1" customWidth="1"/>
    <col min="17" max="28" width="8.7109375" style="1" customWidth="1"/>
    <col min="29" max="16384" width="14.421875" style="0" customWidth="1"/>
  </cols>
  <sheetData>
    <row r="1" spans="1:28" ht="33.7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2.25" customHeight="1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69.75" customHeight="1">
      <c r="A4" s="7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38.25" customHeight="1">
      <c r="A5" s="10">
        <v>1</v>
      </c>
      <c r="B5" s="11" t="s">
        <v>11</v>
      </c>
      <c r="C5" s="12" t="s">
        <v>12</v>
      </c>
      <c r="D5" s="13">
        <v>4</v>
      </c>
      <c r="E5" s="14">
        <v>0</v>
      </c>
      <c r="F5" s="15">
        <f aca="true" t="shared" si="0" ref="F5:F13">SUM(E5*D5)</f>
        <v>0</v>
      </c>
      <c r="G5" s="16">
        <f>SUM(F5:F13)</f>
        <v>0</v>
      </c>
      <c r="H5" s="16">
        <f>G5/12</f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51" customHeight="1">
      <c r="A6" s="10">
        <v>2</v>
      </c>
      <c r="B6" s="11" t="s">
        <v>13</v>
      </c>
      <c r="C6" s="12" t="s">
        <v>12</v>
      </c>
      <c r="D6" s="13">
        <v>4</v>
      </c>
      <c r="E6" s="14">
        <v>0</v>
      </c>
      <c r="F6" s="15">
        <f t="shared" si="0"/>
        <v>0</v>
      </c>
      <c r="G6" s="16"/>
      <c r="H6" s="1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1" customHeight="1">
      <c r="A7" s="10">
        <v>3</v>
      </c>
      <c r="B7" s="11" t="s">
        <v>14</v>
      </c>
      <c r="C7" s="12" t="s">
        <v>12</v>
      </c>
      <c r="D7" s="13">
        <v>4</v>
      </c>
      <c r="E7" s="14">
        <v>0</v>
      </c>
      <c r="F7" s="15">
        <f t="shared" si="0"/>
        <v>0</v>
      </c>
      <c r="G7" s="16"/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8.25" customHeight="1">
      <c r="A8" s="10">
        <v>4</v>
      </c>
      <c r="B8" s="11" t="s">
        <v>15</v>
      </c>
      <c r="C8" s="12" t="s">
        <v>12</v>
      </c>
      <c r="D8" s="13">
        <v>1</v>
      </c>
      <c r="E8" s="14">
        <v>0</v>
      </c>
      <c r="F8" s="15">
        <f t="shared" si="0"/>
        <v>0</v>
      </c>
      <c r="G8" s="16"/>
      <c r="H8" s="1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8.5" customHeight="1">
      <c r="A9" s="10">
        <v>5</v>
      </c>
      <c r="B9" s="11" t="s">
        <v>16</v>
      </c>
      <c r="C9" s="12" t="s">
        <v>17</v>
      </c>
      <c r="D9" s="13">
        <v>4</v>
      </c>
      <c r="E9" s="14">
        <v>0</v>
      </c>
      <c r="F9" s="15">
        <f t="shared" si="0"/>
        <v>0</v>
      </c>
      <c r="G9" s="16"/>
      <c r="H9" s="1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8.25" customHeight="1">
      <c r="A10" s="10">
        <v>6</v>
      </c>
      <c r="B10" s="11" t="s">
        <v>18</v>
      </c>
      <c r="C10" s="12" t="s">
        <v>17</v>
      </c>
      <c r="D10" s="13">
        <v>2</v>
      </c>
      <c r="E10" s="14">
        <v>0</v>
      </c>
      <c r="F10" s="15">
        <f t="shared" si="0"/>
        <v>0</v>
      </c>
      <c r="G10" s="16"/>
      <c r="H10" s="1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63.75" customHeight="1">
      <c r="A11" s="10">
        <v>7</v>
      </c>
      <c r="B11" s="11" t="s">
        <v>19</v>
      </c>
      <c r="C11" s="12" t="s">
        <v>12</v>
      </c>
      <c r="D11" s="13">
        <v>1</v>
      </c>
      <c r="E11" s="14">
        <v>0</v>
      </c>
      <c r="F11" s="15">
        <f t="shared" si="0"/>
        <v>0</v>
      </c>
      <c r="G11" s="16"/>
      <c r="H11" s="1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25.5" customHeight="1">
      <c r="A12" s="10">
        <v>8</v>
      </c>
      <c r="B12" s="11" t="s">
        <v>20</v>
      </c>
      <c r="C12" s="12" t="s">
        <v>5</v>
      </c>
      <c r="D12" s="13">
        <v>1</v>
      </c>
      <c r="E12" s="14">
        <v>0</v>
      </c>
      <c r="F12" s="15">
        <f t="shared" si="0"/>
        <v>0</v>
      </c>
      <c r="G12" s="16"/>
      <c r="H12" s="1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38.25" customHeight="1">
      <c r="A13" s="10">
        <v>9</v>
      </c>
      <c r="B13" s="11" t="s">
        <v>21</v>
      </c>
      <c r="C13" s="12" t="s">
        <v>12</v>
      </c>
      <c r="D13" s="13">
        <v>1</v>
      </c>
      <c r="E13" s="14">
        <v>0</v>
      </c>
      <c r="F13" s="15">
        <f t="shared" si="0"/>
        <v>0</v>
      </c>
      <c r="G13" s="16"/>
      <c r="H13" s="1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39" customHeight="1">
      <c r="A14" s="17" t="s">
        <v>22</v>
      </c>
      <c r="B14" s="17"/>
      <c r="C14" s="17"/>
      <c r="D14" s="17"/>
      <c r="E14" s="17"/>
      <c r="F14" s="17"/>
      <c r="G14" s="17"/>
      <c r="H14" s="18">
        <f>H5</f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30.75" customHeight="1">
      <c r="A15" s="19"/>
      <c r="B15" s="20"/>
      <c r="C15" s="20"/>
      <c r="D15" s="20"/>
      <c r="E15" s="20"/>
      <c r="F15" s="20"/>
      <c r="G15" s="20"/>
      <c r="H15" s="2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21.75" customHeight="1">
      <c r="A16" s="22" t="s">
        <v>23</v>
      </c>
      <c r="B16" s="22"/>
      <c r="C16" s="23"/>
      <c r="D16" s="23"/>
      <c r="E16" s="23"/>
      <c r="F16" s="2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65.25" customHeight="1">
      <c r="A17" s="7" t="s">
        <v>3</v>
      </c>
      <c r="B17" s="7" t="s">
        <v>4</v>
      </c>
      <c r="C17" s="8" t="s">
        <v>5</v>
      </c>
      <c r="D17" s="9" t="s">
        <v>6</v>
      </c>
      <c r="E17" s="9" t="s">
        <v>7</v>
      </c>
      <c r="F17" s="8" t="s">
        <v>8</v>
      </c>
      <c r="G17" s="8" t="s">
        <v>9</v>
      </c>
      <c r="H17" s="8" t="s">
        <v>10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38.25" customHeight="1">
      <c r="A18" s="10">
        <v>1</v>
      </c>
      <c r="B18" s="11" t="s">
        <v>24</v>
      </c>
      <c r="C18" s="12" t="s">
        <v>12</v>
      </c>
      <c r="D18" s="13">
        <v>4</v>
      </c>
      <c r="E18" s="14">
        <v>0</v>
      </c>
      <c r="F18" s="15">
        <f aca="true" t="shared" si="1" ref="F18:F25">SUM(E18*D18)</f>
        <v>0</v>
      </c>
      <c r="G18" s="16">
        <f>SUM(F18:F25)</f>
        <v>0</v>
      </c>
      <c r="H18" s="16">
        <f>G18/12</f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38.25" customHeight="1">
      <c r="A19" s="10">
        <v>2</v>
      </c>
      <c r="B19" s="11" t="s">
        <v>25</v>
      </c>
      <c r="C19" s="12" t="s">
        <v>12</v>
      </c>
      <c r="D19" s="13">
        <v>4</v>
      </c>
      <c r="E19" s="14">
        <v>0</v>
      </c>
      <c r="F19" s="15">
        <f t="shared" si="1"/>
        <v>0</v>
      </c>
      <c r="G19" s="16"/>
      <c r="H19" s="1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63.75" customHeight="1">
      <c r="A20" s="10">
        <v>3</v>
      </c>
      <c r="B20" s="11" t="s">
        <v>26</v>
      </c>
      <c r="C20" s="12" t="s">
        <v>12</v>
      </c>
      <c r="D20" s="13">
        <v>4</v>
      </c>
      <c r="E20" s="14">
        <v>0</v>
      </c>
      <c r="F20" s="15">
        <f t="shared" si="1"/>
        <v>0</v>
      </c>
      <c r="G20" s="16"/>
      <c r="H20" s="1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51" customHeight="1">
      <c r="A21" s="10">
        <v>4</v>
      </c>
      <c r="B21" s="11" t="s">
        <v>27</v>
      </c>
      <c r="C21" s="12" t="s">
        <v>12</v>
      </c>
      <c r="D21" s="13">
        <v>1</v>
      </c>
      <c r="E21" s="14">
        <v>0</v>
      </c>
      <c r="F21" s="15">
        <f t="shared" si="1"/>
        <v>0</v>
      </c>
      <c r="G21" s="16"/>
      <c r="H21" s="1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1.75" customHeight="1">
      <c r="A22" s="10">
        <v>5</v>
      </c>
      <c r="B22" s="11" t="s">
        <v>16</v>
      </c>
      <c r="C22" s="12" t="s">
        <v>17</v>
      </c>
      <c r="D22" s="13">
        <v>4</v>
      </c>
      <c r="E22" s="14">
        <v>0</v>
      </c>
      <c r="F22" s="15">
        <f t="shared" si="1"/>
        <v>0</v>
      </c>
      <c r="G22" s="16"/>
      <c r="H22" s="1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51" customHeight="1">
      <c r="A23" s="10">
        <v>6</v>
      </c>
      <c r="B23" s="11" t="s">
        <v>28</v>
      </c>
      <c r="C23" s="12" t="s">
        <v>17</v>
      </c>
      <c r="D23" s="13">
        <v>2</v>
      </c>
      <c r="E23" s="14">
        <v>0</v>
      </c>
      <c r="F23" s="15">
        <f t="shared" si="1"/>
        <v>0</v>
      </c>
      <c r="G23" s="16"/>
      <c r="H23" s="1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25.5" customHeight="1">
      <c r="A24" s="10">
        <v>7</v>
      </c>
      <c r="B24" s="11" t="s">
        <v>20</v>
      </c>
      <c r="C24" s="12" t="s">
        <v>5</v>
      </c>
      <c r="D24" s="13">
        <v>1</v>
      </c>
      <c r="E24" s="14">
        <v>0</v>
      </c>
      <c r="F24" s="15">
        <f t="shared" si="1"/>
        <v>0</v>
      </c>
      <c r="G24" s="16"/>
      <c r="H24" s="1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21.75" customHeight="1">
      <c r="A25" s="10">
        <v>8</v>
      </c>
      <c r="B25" s="11" t="s">
        <v>21</v>
      </c>
      <c r="C25" s="12" t="s">
        <v>12</v>
      </c>
      <c r="D25" s="13">
        <v>1</v>
      </c>
      <c r="E25" s="14">
        <v>0</v>
      </c>
      <c r="F25" s="15">
        <f t="shared" si="1"/>
        <v>0</v>
      </c>
      <c r="G25" s="16"/>
      <c r="H25" s="1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21.75" customHeight="1" hidden="1">
      <c r="A26" s="25" t="s">
        <v>29</v>
      </c>
      <c r="B26" s="25"/>
      <c r="C26" s="25"/>
      <c r="D26" s="25"/>
      <c r="E26" s="25"/>
      <c r="F26" s="25"/>
      <c r="G26" s="26"/>
      <c r="H26" s="27" t="s">
        <v>30</v>
      </c>
      <c r="I26" s="27"/>
      <c r="J26" s="27"/>
      <c r="K26" s="27"/>
      <c r="L26" s="27"/>
      <c r="M26" s="27"/>
      <c r="N26" s="27"/>
      <c r="O26" s="28" t="s">
        <v>31</v>
      </c>
      <c r="P26" s="28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21.75" customHeight="1" hidden="1">
      <c r="A27" s="29"/>
      <c r="B27" s="23"/>
      <c r="C27" s="23"/>
      <c r="D27" s="23"/>
      <c r="E27" s="23"/>
      <c r="F27" s="24"/>
      <c r="G27" s="6"/>
      <c r="H27" s="6"/>
      <c r="I27" s="6"/>
      <c r="J27" s="6"/>
      <c r="K27" s="6"/>
      <c r="L27" s="6"/>
      <c r="M27" s="6"/>
      <c r="N27" s="6"/>
      <c r="O27" s="6"/>
      <c r="P27" s="3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63.75" customHeight="1" hidden="1">
      <c r="A28" s="31"/>
      <c r="B28" s="7" t="s">
        <v>3</v>
      </c>
      <c r="C28" s="7" t="s">
        <v>4</v>
      </c>
      <c r="D28" s="8" t="s">
        <v>32</v>
      </c>
      <c r="E28" s="8" t="s">
        <v>33</v>
      </c>
      <c r="F28" s="8" t="s">
        <v>34</v>
      </c>
      <c r="G28" s="6"/>
      <c r="H28" s="32"/>
      <c r="I28" s="33" t="s">
        <v>35</v>
      </c>
      <c r="J28" s="33"/>
      <c r="K28" s="33" t="s">
        <v>5</v>
      </c>
      <c r="L28" s="33" t="s">
        <v>36</v>
      </c>
      <c r="M28" s="33" t="s">
        <v>37</v>
      </c>
      <c r="N28" s="33" t="s">
        <v>38</v>
      </c>
      <c r="O28" s="6"/>
      <c r="P28" s="30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89.25" customHeight="1" hidden="1">
      <c r="A29" s="34" t="s">
        <v>39</v>
      </c>
      <c r="B29" s="10">
        <v>1</v>
      </c>
      <c r="C29" s="11" t="s">
        <v>40</v>
      </c>
      <c r="D29" s="12">
        <v>57.77</v>
      </c>
      <c r="E29" s="35">
        <v>4</v>
      </c>
      <c r="F29" s="36">
        <f aca="true" t="shared" si="2" ref="F29:F34">SUM(D29*E29)</f>
        <v>231.08</v>
      </c>
      <c r="G29" s="6"/>
      <c r="H29" s="10">
        <v>1</v>
      </c>
      <c r="I29" s="37" t="s">
        <v>41</v>
      </c>
      <c r="J29" s="37"/>
      <c r="K29" s="38" t="s">
        <v>42</v>
      </c>
      <c r="L29" s="38" t="s">
        <v>43</v>
      </c>
      <c r="M29" s="39">
        <v>53.18</v>
      </c>
      <c r="N29" s="39">
        <f>M29</f>
        <v>53.18</v>
      </c>
      <c r="O29" s="6"/>
      <c r="P29" s="30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7.5" customHeight="1" hidden="1">
      <c r="A30" s="34"/>
      <c r="B30" s="10">
        <v>2</v>
      </c>
      <c r="C30" s="11" t="s">
        <v>44</v>
      </c>
      <c r="D30" s="12">
        <v>61.35</v>
      </c>
      <c r="E30" s="35">
        <v>4</v>
      </c>
      <c r="F30" s="36">
        <f t="shared" si="2"/>
        <v>245.4</v>
      </c>
      <c r="G30" s="6"/>
      <c r="H30" s="10">
        <v>2</v>
      </c>
      <c r="I30" s="37" t="s">
        <v>45</v>
      </c>
      <c r="J30" s="37"/>
      <c r="K30" s="38" t="s">
        <v>42</v>
      </c>
      <c r="L30" s="38" t="s">
        <v>46</v>
      </c>
      <c r="M30" s="40">
        <v>3.2</v>
      </c>
      <c r="N30" s="32">
        <f>M30*12</f>
        <v>38.400000000000006</v>
      </c>
      <c r="O30" s="6"/>
      <c r="P30" s="30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89.25" customHeight="1" hidden="1">
      <c r="A31" s="34"/>
      <c r="B31" s="10">
        <v>3</v>
      </c>
      <c r="C31" s="11" t="s">
        <v>47</v>
      </c>
      <c r="D31" s="12">
        <v>17.28</v>
      </c>
      <c r="E31" s="35">
        <v>4</v>
      </c>
      <c r="F31" s="36">
        <f t="shared" si="2"/>
        <v>69.12</v>
      </c>
      <c r="G31" s="6"/>
      <c r="H31" s="10">
        <v>3</v>
      </c>
      <c r="I31" s="37" t="s">
        <v>48</v>
      </c>
      <c r="J31" s="37"/>
      <c r="K31" s="38" t="s">
        <v>5</v>
      </c>
      <c r="L31" s="38" t="s">
        <v>49</v>
      </c>
      <c r="M31" s="39">
        <v>6.28</v>
      </c>
      <c r="N31" s="32">
        <f>M31*4</f>
        <v>25.12</v>
      </c>
      <c r="O31" s="6"/>
      <c r="P31" s="3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27.5" customHeight="1" hidden="1">
      <c r="A32" s="34"/>
      <c r="B32" s="10">
        <v>4</v>
      </c>
      <c r="C32" s="11" t="s">
        <v>50</v>
      </c>
      <c r="D32" s="12">
        <v>78.67</v>
      </c>
      <c r="E32" s="35">
        <v>2</v>
      </c>
      <c r="F32" s="36">
        <f t="shared" si="2"/>
        <v>157.34</v>
      </c>
      <c r="G32" s="6"/>
      <c r="H32" s="10">
        <v>4</v>
      </c>
      <c r="I32" s="37" t="s">
        <v>51</v>
      </c>
      <c r="J32" s="37"/>
      <c r="K32" s="38" t="s">
        <v>5</v>
      </c>
      <c r="L32" s="38" t="s">
        <v>46</v>
      </c>
      <c r="M32" s="39">
        <v>3.42</v>
      </c>
      <c r="N32" s="32">
        <f>M32*12</f>
        <v>41.04</v>
      </c>
      <c r="O32" s="6"/>
      <c r="P32" s="41" t="s">
        <v>52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30" customHeight="1" hidden="1">
      <c r="A33" s="34"/>
      <c r="B33" s="10">
        <v>5</v>
      </c>
      <c r="C33" s="42" t="s">
        <v>53</v>
      </c>
      <c r="D33" s="12">
        <v>13.64</v>
      </c>
      <c r="E33" s="35">
        <v>4</v>
      </c>
      <c r="F33" s="36">
        <f t="shared" si="2"/>
        <v>54.56</v>
      </c>
      <c r="G33" s="6"/>
      <c r="H33" s="17"/>
      <c r="I33" s="17"/>
      <c r="J33" s="17"/>
      <c r="K33" s="17"/>
      <c r="L33" s="17"/>
      <c r="M33" s="17"/>
      <c r="N33" s="43"/>
      <c r="O33" s="6"/>
      <c r="P33" s="44">
        <f aca="true" t="shared" si="3" ref="P33:P34">SUM(F35,N35)</f>
        <v>930.1000000000001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 customHeight="1" hidden="1">
      <c r="A34" s="34"/>
      <c r="B34" s="10">
        <v>6</v>
      </c>
      <c r="C34" s="11" t="s">
        <v>54</v>
      </c>
      <c r="D34" s="12">
        <v>14.86</v>
      </c>
      <c r="E34" s="35">
        <v>1</v>
      </c>
      <c r="F34" s="36">
        <f t="shared" si="2"/>
        <v>14.86</v>
      </c>
      <c r="G34" s="6"/>
      <c r="H34" s="17"/>
      <c r="I34" s="17"/>
      <c r="J34" s="17"/>
      <c r="K34" s="17"/>
      <c r="L34" s="17"/>
      <c r="M34" s="17"/>
      <c r="N34" s="43"/>
      <c r="O34" s="6"/>
      <c r="P34" s="44">
        <f t="shared" si="3"/>
        <v>77.50833333333334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26.25" customHeight="1" hidden="1">
      <c r="A35" s="17" t="s">
        <v>55</v>
      </c>
      <c r="B35" s="17"/>
      <c r="C35" s="17"/>
      <c r="D35" s="17"/>
      <c r="E35" s="17"/>
      <c r="F35" s="45">
        <f>SUM(F29:F34)</f>
        <v>772.3600000000001</v>
      </c>
      <c r="G35" s="6"/>
      <c r="H35" s="46" t="s">
        <v>56</v>
      </c>
      <c r="I35" s="46"/>
      <c r="J35" s="46"/>
      <c r="K35" s="46"/>
      <c r="L35" s="46"/>
      <c r="M35" s="46"/>
      <c r="N35" s="47">
        <f>SUM(N29:N32)</f>
        <v>157.74</v>
      </c>
      <c r="O35" s="6"/>
      <c r="P35" s="3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26.25" customHeight="1" hidden="1">
      <c r="A36" s="17" t="s">
        <v>57</v>
      </c>
      <c r="B36" s="17"/>
      <c r="C36" s="17"/>
      <c r="D36" s="17"/>
      <c r="E36" s="17"/>
      <c r="F36" s="45">
        <f>SUM(F35/12)</f>
        <v>64.36333333333334</v>
      </c>
      <c r="G36" s="48"/>
      <c r="H36" s="17" t="s">
        <v>58</v>
      </c>
      <c r="I36" s="17"/>
      <c r="J36" s="17"/>
      <c r="K36" s="17"/>
      <c r="L36" s="17"/>
      <c r="M36" s="17"/>
      <c r="N36" s="49">
        <f>N35/12</f>
        <v>13.145000000000001</v>
      </c>
      <c r="O36" s="50" t="s">
        <v>31</v>
      </c>
      <c r="P36" s="50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26.25" customHeight="1">
      <c r="A37" s="17" t="s">
        <v>59</v>
      </c>
      <c r="B37" s="17"/>
      <c r="C37" s="17"/>
      <c r="D37" s="17"/>
      <c r="E37" s="17"/>
      <c r="F37" s="17"/>
      <c r="G37" s="17"/>
      <c r="H37" s="18">
        <f>H18</f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ht="15.75" customHeight="1"/>
    <row r="39" ht="15.75" customHeight="1"/>
    <row r="40" ht="15.75" customHeight="1"/>
    <row r="41" ht="15.75" customHeight="1"/>
    <row r="42" ht="24" customHeight="1"/>
    <row r="43" ht="24" customHeight="1"/>
    <row r="44" ht="24" customHeight="1"/>
    <row r="45" ht="24" customHeight="1"/>
    <row r="46" ht="24" customHeight="1"/>
    <row r="47" ht="33" customHeight="1"/>
    <row r="48" ht="31.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28.5" customHeight="1"/>
    <row r="59" ht="31.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sheetProtection selectLockedCells="1" selectUnlockedCells="1"/>
  <mergeCells count="26">
    <mergeCell ref="A1:G1"/>
    <mergeCell ref="A2:F2"/>
    <mergeCell ref="A3:G3"/>
    <mergeCell ref="G5:G13"/>
    <mergeCell ref="H5:H13"/>
    <mergeCell ref="A14:G14"/>
    <mergeCell ref="A16:B16"/>
    <mergeCell ref="G18:G25"/>
    <mergeCell ref="H18:H25"/>
    <mergeCell ref="A26:F26"/>
    <mergeCell ref="H26:N26"/>
    <mergeCell ref="O26:P26"/>
    <mergeCell ref="I28:J28"/>
    <mergeCell ref="A29:A34"/>
    <mergeCell ref="I29:J29"/>
    <mergeCell ref="I30:J30"/>
    <mergeCell ref="I31:J31"/>
    <mergeCell ref="I32:J32"/>
    <mergeCell ref="H33:M33"/>
    <mergeCell ref="H34:M34"/>
    <mergeCell ref="A35:E35"/>
    <mergeCell ref="H35:M35"/>
    <mergeCell ref="A36:E36"/>
    <mergeCell ref="H36:M36"/>
    <mergeCell ref="O36:P36"/>
    <mergeCell ref="A37:G37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1">
      <selection activeCell="E22" sqref="E22"/>
    </sheetView>
  </sheetViews>
  <sheetFormatPr defaultColWidth="13.7109375" defaultRowHeight="15" customHeight="1"/>
  <cols>
    <col min="1" max="1" width="6.7109375" style="1" customWidth="1"/>
    <col min="2" max="2" width="33.57421875" style="1" customWidth="1"/>
    <col min="3" max="3" width="14.28125" style="1" customWidth="1"/>
    <col min="4" max="4" width="12.7109375" style="1" customWidth="1"/>
    <col min="5" max="5" width="16.8515625" style="1" customWidth="1"/>
    <col min="6" max="6" width="20.8515625" style="1" customWidth="1"/>
    <col min="7" max="7" width="16.8515625" style="1" customWidth="1"/>
    <col min="8" max="8" width="16.140625" style="1" customWidth="1"/>
    <col min="9" max="26" width="8.7109375" style="1" customWidth="1"/>
    <col min="27" max="16384" width="14.421875" style="0" customWidth="1"/>
  </cols>
  <sheetData>
    <row r="1" spans="2:6" ht="66" customHeight="1">
      <c r="B1" s="51" t="s">
        <v>60</v>
      </c>
      <c r="C1" s="52"/>
      <c r="D1" s="53"/>
      <c r="E1" s="53"/>
      <c r="F1" s="53"/>
    </row>
    <row r="2" spans="2:6" ht="60" customHeight="1">
      <c r="B2" s="54" t="s">
        <v>61</v>
      </c>
      <c r="C2" s="54"/>
      <c r="D2" s="54"/>
      <c r="E2" s="54"/>
      <c r="F2" s="54"/>
    </row>
    <row r="3" ht="15" customHeight="1">
      <c r="C3" s="55"/>
    </row>
    <row r="4" spans="2:6" ht="24.75" customHeight="1">
      <c r="B4" s="56" t="s">
        <v>62</v>
      </c>
      <c r="C4" s="56"/>
      <c r="D4" s="56"/>
      <c r="E4" s="56"/>
      <c r="F4" s="56"/>
    </row>
    <row r="5" ht="15" customHeight="1">
      <c r="C5" s="55"/>
    </row>
    <row r="6" spans="1:6" ht="40.5" customHeight="1">
      <c r="A6" s="57"/>
      <c r="B6" s="58" t="s">
        <v>63</v>
      </c>
      <c r="C6" s="58" t="s">
        <v>5</v>
      </c>
      <c r="D6" s="59" t="s">
        <v>64</v>
      </c>
      <c r="E6" s="59" t="s">
        <v>65</v>
      </c>
      <c r="F6" s="58" t="s">
        <v>66</v>
      </c>
    </row>
    <row r="7" spans="1:6" ht="28.5" customHeight="1">
      <c r="A7" s="60">
        <v>1</v>
      </c>
      <c r="B7" s="61" t="s">
        <v>67</v>
      </c>
      <c r="C7" s="62" t="s">
        <v>5</v>
      </c>
      <c r="D7" s="63">
        <v>1</v>
      </c>
      <c r="E7" s="64">
        <v>0</v>
      </c>
      <c r="F7" s="65">
        <f aca="true" t="shared" si="0" ref="F7:F8">SUM(D7*E7)</f>
        <v>0</v>
      </c>
    </row>
    <row r="8" spans="1:6" ht="29.25" customHeight="1">
      <c r="A8" s="60">
        <v>2</v>
      </c>
      <c r="B8" s="66" t="s">
        <v>68</v>
      </c>
      <c r="C8" s="62" t="s">
        <v>5</v>
      </c>
      <c r="D8" s="63">
        <v>62</v>
      </c>
      <c r="E8" s="64">
        <v>0</v>
      </c>
      <c r="F8" s="65">
        <f t="shared" si="0"/>
        <v>0</v>
      </c>
    </row>
    <row r="9" spans="1:6" ht="29.25" customHeight="1">
      <c r="A9" s="67" t="s">
        <v>69</v>
      </c>
      <c r="B9" s="67"/>
      <c r="C9" s="67"/>
      <c r="D9" s="67"/>
      <c r="E9" s="67"/>
      <c r="F9" s="68">
        <f>SUM(F7:F8)</f>
        <v>0</v>
      </c>
    </row>
    <row r="10" spans="1:6" ht="57" customHeight="1">
      <c r="A10" s="55"/>
      <c r="B10" s="69" t="s">
        <v>70</v>
      </c>
      <c r="C10" s="70"/>
      <c r="D10" s="71"/>
      <c r="E10" s="72"/>
      <c r="F10" s="72"/>
    </row>
    <row r="11" spans="1:26" ht="29.25" customHeight="1" hidden="1">
      <c r="A11" s="73"/>
      <c r="B11" s="74" t="s">
        <v>71</v>
      </c>
      <c r="C11" s="74" t="s">
        <v>5</v>
      </c>
      <c r="D11" s="74" t="s">
        <v>64</v>
      </c>
      <c r="E11" s="75" t="s">
        <v>65</v>
      </c>
      <c r="F11" s="75" t="s">
        <v>66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</row>
    <row r="12" spans="1:26" ht="29.25" customHeight="1" hidden="1">
      <c r="A12" s="77">
        <v>1</v>
      </c>
      <c r="B12" s="78" t="s">
        <v>72</v>
      </c>
      <c r="C12" s="79" t="s">
        <v>73</v>
      </c>
      <c r="D12" s="80">
        <v>150</v>
      </c>
      <c r="E12" s="81">
        <v>51.06</v>
      </c>
      <c r="F12" s="82">
        <f aca="true" t="shared" si="1" ref="F12:F16">SUM(D12*E12)</f>
        <v>7659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ht="29.25" customHeight="1" hidden="1">
      <c r="A13" s="77">
        <v>2</v>
      </c>
      <c r="B13" s="83" t="s">
        <v>74</v>
      </c>
      <c r="C13" s="84" t="s">
        <v>75</v>
      </c>
      <c r="D13" s="80">
        <v>0</v>
      </c>
      <c r="E13" s="85">
        <v>59.21</v>
      </c>
      <c r="F13" s="82">
        <f t="shared" si="1"/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9.25" customHeight="1" hidden="1">
      <c r="A14" s="77">
        <v>3</v>
      </c>
      <c r="B14" s="83" t="s">
        <v>76</v>
      </c>
      <c r="C14" s="84" t="s">
        <v>75</v>
      </c>
      <c r="D14" s="80">
        <v>75</v>
      </c>
      <c r="E14" s="85">
        <v>63.35</v>
      </c>
      <c r="F14" s="82">
        <f t="shared" si="1"/>
        <v>4751.25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9.25" customHeight="1" hidden="1">
      <c r="A15" s="77">
        <v>4</v>
      </c>
      <c r="B15" s="83" t="s">
        <v>77</v>
      </c>
      <c r="C15" s="84" t="s">
        <v>5</v>
      </c>
      <c r="D15" s="80">
        <v>50</v>
      </c>
      <c r="E15" s="85">
        <v>11.16</v>
      </c>
      <c r="F15" s="82">
        <f t="shared" si="1"/>
        <v>558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29.25" customHeight="1" hidden="1">
      <c r="A16" s="86">
        <v>5</v>
      </c>
      <c r="B16" s="78" t="s">
        <v>78</v>
      </c>
      <c r="C16" s="84" t="s">
        <v>5</v>
      </c>
      <c r="D16" s="80">
        <v>30</v>
      </c>
      <c r="E16" s="85">
        <v>31.76</v>
      </c>
      <c r="F16" s="82">
        <f t="shared" si="1"/>
        <v>952.8000000000001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29.25" customHeight="1" hidden="1">
      <c r="A17" s="87" t="s">
        <v>79</v>
      </c>
      <c r="B17" s="87"/>
      <c r="C17" s="87"/>
      <c r="D17" s="87"/>
      <c r="E17" s="87"/>
      <c r="F17" s="88">
        <f>SUM(F12:F16)</f>
        <v>13921.05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6" ht="21.75" customHeight="1">
      <c r="A18" s="55"/>
      <c r="B18" s="69"/>
      <c r="C18" s="70"/>
      <c r="D18" s="71"/>
      <c r="E18" s="72"/>
      <c r="F18" s="72"/>
    </row>
    <row r="19" spans="1:6" ht="29.25" customHeight="1">
      <c r="A19" s="55"/>
      <c r="B19" s="69"/>
      <c r="C19" s="70"/>
      <c r="D19" s="71"/>
      <c r="E19" s="72"/>
      <c r="F19" s="72"/>
    </row>
    <row r="20" spans="1:6" ht="40.5" customHeight="1">
      <c r="A20" s="89"/>
      <c r="B20" s="90" t="s">
        <v>80</v>
      </c>
      <c r="C20" s="90"/>
      <c r="D20" s="90"/>
      <c r="E20" s="90"/>
      <c r="F20" s="90"/>
    </row>
    <row r="21" spans="1:6" ht="40.5" customHeight="1">
      <c r="A21" s="89"/>
      <c r="B21" s="90" t="s">
        <v>3</v>
      </c>
      <c r="C21" s="90" t="s">
        <v>81</v>
      </c>
      <c r="D21" s="90"/>
      <c r="E21" s="90" t="s">
        <v>82</v>
      </c>
      <c r="F21" s="91" t="s">
        <v>83</v>
      </c>
    </row>
    <row r="22" spans="1:6" ht="40.5" customHeight="1">
      <c r="A22" s="92" t="s">
        <v>84</v>
      </c>
      <c r="B22" s="93" t="s">
        <v>85</v>
      </c>
      <c r="C22" s="94">
        <f>F9</f>
        <v>0</v>
      </c>
      <c r="D22" s="94"/>
      <c r="E22" s="95">
        <v>62</v>
      </c>
      <c r="F22" s="94">
        <f aca="true" t="shared" si="2" ref="F22:F23">SUM(C22/E22)/12</f>
        <v>0</v>
      </c>
    </row>
    <row r="23" spans="1:26" ht="15.75" customHeight="1" hidden="1">
      <c r="A23" s="96" t="s">
        <v>86</v>
      </c>
      <c r="B23" s="97" t="s">
        <v>87</v>
      </c>
      <c r="C23" s="98">
        <f>F17</f>
        <v>13921.05</v>
      </c>
      <c r="D23" s="98"/>
      <c r="E23" s="99" t="e">
        <f>#REF!</f>
        <v>#REF!</v>
      </c>
      <c r="F23" s="100" t="e">
        <f t="shared" si="2"/>
        <v>#REF!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ht="15.75" customHeight="1">
      <c r="C24" s="55"/>
    </row>
    <row r="25" ht="15.75" customHeight="1">
      <c r="C25" s="55"/>
    </row>
    <row r="26" ht="15.75" customHeight="1">
      <c r="C26" s="55"/>
    </row>
    <row r="27" ht="15.75" customHeight="1">
      <c r="C27" s="55"/>
    </row>
    <row r="28" ht="15.75" customHeight="1">
      <c r="C28" s="55"/>
    </row>
    <row r="29" ht="15.75" customHeight="1">
      <c r="C29" s="55"/>
    </row>
    <row r="30" ht="15.75" customHeight="1">
      <c r="C30" s="55"/>
    </row>
    <row r="31" ht="15.75" customHeight="1">
      <c r="C31" s="55"/>
    </row>
    <row r="32" ht="15.75" customHeight="1">
      <c r="C32" s="55"/>
    </row>
    <row r="33" ht="15.75" customHeight="1">
      <c r="C33" s="55"/>
    </row>
    <row r="34" ht="15.75" customHeight="1">
      <c r="C34" s="55"/>
    </row>
    <row r="35" ht="15.75" customHeight="1">
      <c r="C35" s="55"/>
    </row>
    <row r="36" ht="15.75" customHeight="1">
      <c r="C36" s="55"/>
    </row>
    <row r="37" ht="15.75" customHeight="1">
      <c r="C37" s="55"/>
    </row>
    <row r="38" ht="15.75" customHeight="1">
      <c r="C38" s="55"/>
    </row>
    <row r="39" ht="15.75" customHeight="1">
      <c r="C39" s="55"/>
    </row>
    <row r="40" ht="15.75" customHeight="1">
      <c r="C40" s="55"/>
    </row>
    <row r="41" ht="15.75" customHeight="1">
      <c r="C41" s="55"/>
    </row>
    <row r="42" ht="15.75" customHeight="1">
      <c r="C42" s="55"/>
    </row>
    <row r="43" ht="15.75" customHeight="1">
      <c r="C43" s="55"/>
    </row>
    <row r="44" ht="15.75" customHeight="1">
      <c r="C44" s="55"/>
    </row>
    <row r="45" ht="15.75" customHeight="1">
      <c r="C45" s="55"/>
    </row>
    <row r="46" ht="15.75" customHeight="1">
      <c r="C46" s="55"/>
    </row>
    <row r="47" ht="15.75" customHeight="1">
      <c r="C47" s="55"/>
    </row>
    <row r="48" ht="15.75" customHeight="1">
      <c r="C48" s="55"/>
    </row>
    <row r="49" ht="15.75" customHeight="1">
      <c r="C49" s="55"/>
    </row>
    <row r="50" ht="15.75" customHeight="1">
      <c r="C50" s="55"/>
    </row>
    <row r="51" ht="15.75" customHeight="1">
      <c r="C51" s="55"/>
    </row>
    <row r="52" ht="15.75" customHeight="1">
      <c r="C52" s="55"/>
    </row>
    <row r="53" ht="15.75" customHeight="1">
      <c r="C53" s="55"/>
    </row>
    <row r="54" ht="15.75" customHeight="1">
      <c r="C54" s="55"/>
    </row>
    <row r="55" ht="15.75" customHeight="1">
      <c r="C55" s="55"/>
    </row>
    <row r="56" ht="15.75" customHeight="1">
      <c r="C56" s="55"/>
    </row>
    <row r="57" ht="15.75" customHeight="1">
      <c r="C57" s="55"/>
    </row>
    <row r="58" ht="15.75" customHeight="1">
      <c r="C58" s="55"/>
    </row>
    <row r="59" ht="15.75" customHeight="1">
      <c r="C59" s="55"/>
    </row>
    <row r="60" ht="15.75" customHeight="1">
      <c r="C60" s="55"/>
    </row>
    <row r="61" ht="15.75" customHeight="1">
      <c r="C61" s="55"/>
    </row>
    <row r="62" ht="15.75" customHeight="1">
      <c r="C62" s="55"/>
    </row>
    <row r="63" ht="15.75" customHeight="1">
      <c r="C63" s="55"/>
    </row>
    <row r="64" ht="15.75" customHeight="1">
      <c r="C64" s="55"/>
    </row>
    <row r="65" ht="15.75" customHeight="1">
      <c r="C65" s="55"/>
    </row>
    <row r="66" ht="15.75" customHeight="1">
      <c r="C66" s="55"/>
    </row>
    <row r="67" ht="15.75" customHeight="1">
      <c r="C67" s="55"/>
    </row>
    <row r="68" ht="15.75" customHeight="1">
      <c r="C68" s="55"/>
    </row>
    <row r="69" ht="15.75" customHeight="1">
      <c r="C69" s="55"/>
    </row>
    <row r="70" ht="15.75" customHeight="1">
      <c r="C70" s="55"/>
    </row>
    <row r="71" ht="15.75" customHeight="1">
      <c r="C71" s="55"/>
    </row>
    <row r="72" ht="15.75" customHeight="1">
      <c r="C72" s="55"/>
    </row>
    <row r="73" ht="15.75" customHeight="1">
      <c r="C73" s="55"/>
    </row>
    <row r="74" ht="15.75" customHeight="1">
      <c r="C74" s="55"/>
    </row>
    <row r="75" ht="15.75" customHeight="1">
      <c r="C75" s="55"/>
    </row>
    <row r="76" ht="15.75" customHeight="1">
      <c r="C76" s="55"/>
    </row>
    <row r="77" ht="15.75" customHeight="1">
      <c r="C77" s="55"/>
    </row>
    <row r="78" ht="15.75" customHeight="1">
      <c r="C78" s="55"/>
    </row>
    <row r="79" ht="15.75" customHeight="1">
      <c r="C79" s="55"/>
    </row>
    <row r="80" ht="15.75" customHeight="1">
      <c r="C80" s="55"/>
    </row>
    <row r="81" ht="15.75" customHeight="1">
      <c r="C81" s="55"/>
    </row>
    <row r="82" ht="15.75" customHeight="1">
      <c r="C82" s="55"/>
    </row>
    <row r="83" ht="15.75" customHeight="1">
      <c r="C83" s="55"/>
    </row>
    <row r="84" ht="15.75" customHeight="1">
      <c r="C84" s="55"/>
    </row>
    <row r="85" ht="15.75" customHeight="1">
      <c r="C85" s="55"/>
    </row>
    <row r="86" ht="15.75" customHeight="1">
      <c r="C86" s="55"/>
    </row>
    <row r="87" ht="15.75" customHeight="1">
      <c r="C87" s="55"/>
    </row>
    <row r="88" ht="15.75" customHeight="1">
      <c r="C88" s="55"/>
    </row>
    <row r="89" ht="15.75" customHeight="1">
      <c r="C89" s="55"/>
    </row>
    <row r="90" ht="15.75" customHeight="1">
      <c r="C90" s="55"/>
    </row>
    <row r="91" ht="15.75" customHeight="1">
      <c r="C91" s="55"/>
    </row>
    <row r="92" ht="15.75" customHeight="1">
      <c r="C92" s="55"/>
    </row>
    <row r="93" ht="15.75" customHeight="1">
      <c r="C93" s="55"/>
    </row>
    <row r="94" ht="15.75" customHeight="1">
      <c r="C94" s="55"/>
    </row>
    <row r="95" ht="15.75" customHeight="1">
      <c r="C95" s="55"/>
    </row>
    <row r="96" ht="15.75" customHeight="1">
      <c r="C96" s="55"/>
    </row>
    <row r="97" ht="15.75" customHeight="1">
      <c r="C97" s="55"/>
    </row>
    <row r="98" ht="15.75" customHeight="1">
      <c r="C98" s="55"/>
    </row>
    <row r="99" ht="15.75" customHeight="1">
      <c r="C99" s="55"/>
    </row>
    <row r="100" ht="15.75" customHeight="1">
      <c r="C100" s="55"/>
    </row>
    <row r="101" ht="15.75" customHeight="1">
      <c r="C101" s="55"/>
    </row>
    <row r="102" ht="15.75" customHeight="1">
      <c r="C102" s="55"/>
    </row>
    <row r="103" ht="15.75" customHeight="1">
      <c r="C103" s="55"/>
    </row>
    <row r="104" ht="15.75" customHeight="1">
      <c r="C104" s="55"/>
    </row>
    <row r="105" ht="15.75" customHeight="1">
      <c r="C105" s="55"/>
    </row>
    <row r="106" ht="15.75" customHeight="1">
      <c r="C106" s="55"/>
    </row>
    <row r="107" ht="15.75" customHeight="1">
      <c r="C107" s="55"/>
    </row>
    <row r="108" ht="15.75" customHeight="1">
      <c r="C108" s="55"/>
    </row>
    <row r="109" ht="15.75" customHeight="1">
      <c r="C109" s="55"/>
    </row>
    <row r="110" spans="3:10" ht="15.75" customHeight="1">
      <c r="C110" s="55"/>
      <c r="J110" s="101">
        <f>SUM('5.2Ins.TI - CB'!F22)</f>
        <v>0</v>
      </c>
    </row>
  </sheetData>
  <sheetProtection selectLockedCells="1" selectUnlockedCells="1"/>
  <mergeCells count="8">
    <mergeCell ref="B2:F2"/>
    <mergeCell ref="B4:F4"/>
    <mergeCell ref="A9:E9"/>
    <mergeCell ref="A17:E17"/>
    <mergeCell ref="B20:F20"/>
    <mergeCell ref="C21:D21"/>
    <mergeCell ref="C22:D22"/>
    <mergeCell ref="C23:D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rowBreaks count="1" manualBreakCount="1">
    <brk id="23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0" sqref="A10"/>
    </sheetView>
  </sheetViews>
  <sheetFormatPr defaultColWidth="13.7109375" defaultRowHeight="15" customHeight="1"/>
  <cols>
    <col min="1" max="1" width="6.7109375" style="1" customWidth="1"/>
    <col min="2" max="2" width="33.57421875" style="1" customWidth="1"/>
    <col min="3" max="3" width="15.57421875" style="1" customWidth="1"/>
    <col min="4" max="4" width="15.7109375" style="1" customWidth="1"/>
    <col min="5" max="5" width="17.421875" style="1" customWidth="1"/>
    <col min="6" max="6" width="16.7109375" style="1" customWidth="1"/>
    <col min="7" max="7" width="16.8515625" style="1" customWidth="1"/>
    <col min="8" max="8" width="14.8515625" style="1" customWidth="1"/>
    <col min="9" max="26" width="8.7109375" style="1" customWidth="1"/>
    <col min="27" max="16384" width="14.421875" style="0" customWidth="1"/>
  </cols>
  <sheetData>
    <row r="1" spans="1:7" ht="66" customHeight="1">
      <c r="A1" s="102" t="s">
        <v>60</v>
      </c>
      <c r="B1" s="102"/>
      <c r="C1" s="102"/>
      <c r="D1" s="102"/>
      <c r="E1" s="102"/>
      <c r="F1" s="102"/>
      <c r="G1" s="102"/>
    </row>
    <row r="2" spans="1:7" ht="60" customHeight="1">
      <c r="A2" s="54"/>
      <c r="B2" s="54"/>
      <c r="C2" s="54"/>
      <c r="D2" s="54"/>
      <c r="E2" s="54"/>
      <c r="F2" s="54"/>
      <c r="G2" s="54"/>
    </row>
    <row r="3" spans="2:7" ht="60" customHeight="1">
      <c r="B3" s="103" t="s">
        <v>88</v>
      </c>
      <c r="C3" s="103"/>
      <c r="D3" s="103"/>
      <c r="E3" s="103"/>
      <c r="F3" s="103"/>
      <c r="G3" s="103"/>
    </row>
    <row r="4" ht="15" customHeight="1">
      <c r="C4" s="55"/>
    </row>
    <row r="5" spans="2:6" ht="24.75" customHeight="1">
      <c r="B5" s="104" t="s">
        <v>89</v>
      </c>
      <c r="C5" s="104"/>
      <c r="D5" s="104"/>
      <c r="E5" s="104"/>
      <c r="F5" s="104"/>
    </row>
    <row r="6" spans="2:6" ht="40.5" customHeight="1">
      <c r="B6" s="105"/>
      <c r="C6" s="55"/>
      <c r="E6" s="106"/>
      <c r="F6" s="106"/>
    </row>
    <row r="7" spans="1:7" ht="40.5" customHeight="1">
      <c r="A7" s="107"/>
      <c r="B7" s="58" t="s">
        <v>90</v>
      </c>
      <c r="C7" s="58" t="s">
        <v>5</v>
      </c>
      <c r="D7" s="58" t="s">
        <v>91</v>
      </c>
      <c r="E7" s="58" t="s">
        <v>37</v>
      </c>
      <c r="F7" s="58" t="s">
        <v>92</v>
      </c>
      <c r="G7" s="58" t="s">
        <v>93</v>
      </c>
    </row>
    <row r="8" spans="1:7" ht="40.5" customHeight="1">
      <c r="A8" s="60">
        <v>1</v>
      </c>
      <c r="B8" s="66" t="s">
        <v>94</v>
      </c>
      <c r="C8" s="62" t="s">
        <v>5</v>
      </c>
      <c r="D8" s="108">
        <v>60</v>
      </c>
      <c r="E8" s="109">
        <v>0</v>
      </c>
      <c r="F8" s="110">
        <v>62</v>
      </c>
      <c r="G8" s="109">
        <f aca="true" t="shared" si="0" ref="G8:G9">(E8/D8)*F8</f>
        <v>0</v>
      </c>
    </row>
    <row r="9" spans="1:7" ht="40.5" customHeight="1">
      <c r="A9" s="60">
        <v>3</v>
      </c>
      <c r="B9" s="66" t="s">
        <v>95</v>
      </c>
      <c r="C9" s="62" t="s">
        <v>5</v>
      </c>
      <c r="D9" s="108">
        <v>60</v>
      </c>
      <c r="E9" s="109">
        <v>0</v>
      </c>
      <c r="F9" s="110">
        <v>11</v>
      </c>
      <c r="G9" s="109">
        <f t="shared" si="0"/>
        <v>0</v>
      </c>
    </row>
    <row r="10" spans="1:7" ht="33" customHeight="1">
      <c r="A10" s="111" t="s">
        <v>96</v>
      </c>
      <c r="B10" s="111"/>
      <c r="C10" s="111"/>
      <c r="D10" s="111"/>
      <c r="E10" s="111"/>
      <c r="F10" s="111"/>
      <c r="G10" s="112">
        <f>SUM(G8:G9)</f>
        <v>0</v>
      </c>
    </row>
    <row r="11" spans="1:7" ht="33" customHeight="1">
      <c r="A11" s="111" t="s">
        <v>97</v>
      </c>
      <c r="B11" s="111"/>
      <c r="C11" s="111"/>
      <c r="D11" s="111"/>
      <c r="E11" s="111"/>
      <c r="F11" s="111"/>
      <c r="G11" s="112">
        <f>G10/257</f>
        <v>0</v>
      </c>
    </row>
    <row r="12" ht="40.5" customHeight="1"/>
    <row r="13" ht="40.5" customHeight="1"/>
    <row r="14" ht="40.5" customHeight="1"/>
    <row r="15" ht="40.5" customHeight="1"/>
    <row r="16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  <row r="570" ht="40.5" customHeight="1"/>
    <row r="571" ht="40.5" customHeight="1"/>
    <row r="572" ht="40.5" customHeight="1"/>
    <row r="573" ht="40.5" customHeight="1"/>
    <row r="574" ht="40.5" customHeight="1"/>
    <row r="575" ht="40.5" customHeight="1"/>
    <row r="576" ht="40.5" customHeight="1"/>
    <row r="577" ht="40.5" customHeight="1"/>
    <row r="578" ht="40.5" customHeight="1"/>
    <row r="579" ht="40.5" customHeight="1"/>
    <row r="580" ht="40.5" customHeight="1"/>
    <row r="581" ht="40.5" customHeight="1"/>
    <row r="582" ht="40.5" customHeight="1"/>
    <row r="583" ht="40.5" customHeight="1"/>
    <row r="584" ht="40.5" customHeight="1"/>
    <row r="585" ht="40.5" customHeight="1"/>
    <row r="586" ht="40.5" customHeight="1"/>
    <row r="587" ht="40.5" customHeight="1"/>
    <row r="588" ht="40.5" customHeight="1"/>
    <row r="589" ht="40.5" customHeight="1"/>
    <row r="590" ht="40.5" customHeight="1"/>
    <row r="591" ht="40.5" customHeight="1"/>
    <row r="592" ht="40.5" customHeight="1"/>
    <row r="593" ht="40.5" customHeight="1"/>
    <row r="594" ht="40.5" customHeight="1"/>
    <row r="595" ht="40.5" customHeight="1"/>
    <row r="596" ht="40.5" customHeight="1"/>
    <row r="597" ht="40.5" customHeight="1"/>
    <row r="598" ht="40.5" customHeight="1"/>
    <row r="599" ht="40.5" customHeight="1"/>
    <row r="600" ht="40.5" customHeight="1"/>
    <row r="601" ht="40.5" customHeight="1"/>
    <row r="602" ht="40.5" customHeight="1"/>
    <row r="603" ht="40.5" customHeight="1"/>
    <row r="604" ht="40.5" customHeight="1"/>
    <row r="605" ht="40.5" customHeight="1"/>
    <row r="606" ht="40.5" customHeight="1"/>
    <row r="607" ht="40.5" customHeight="1"/>
    <row r="608" ht="40.5" customHeight="1"/>
    <row r="609" ht="40.5" customHeight="1"/>
    <row r="610" ht="40.5" customHeight="1"/>
    <row r="611" ht="40.5" customHeight="1"/>
    <row r="612" ht="40.5" customHeight="1"/>
    <row r="613" ht="40.5" customHeight="1"/>
    <row r="614" ht="40.5" customHeight="1"/>
    <row r="615" ht="40.5" customHeight="1"/>
    <row r="616" ht="40.5" customHeight="1"/>
    <row r="617" ht="40.5" customHeight="1"/>
    <row r="618" ht="40.5" customHeight="1"/>
    <row r="619" ht="40.5" customHeight="1"/>
    <row r="620" ht="40.5" customHeight="1"/>
    <row r="621" ht="40.5" customHeight="1"/>
    <row r="622" ht="40.5" customHeight="1"/>
    <row r="623" ht="40.5" customHeight="1"/>
    <row r="624" ht="40.5" customHeight="1"/>
    <row r="625" ht="40.5" customHeight="1"/>
    <row r="626" ht="40.5" customHeight="1"/>
    <row r="627" ht="40.5" customHeight="1"/>
    <row r="628" ht="40.5" customHeight="1"/>
    <row r="629" ht="40.5" customHeight="1"/>
    <row r="630" ht="40.5" customHeight="1"/>
    <row r="631" ht="40.5" customHeight="1"/>
    <row r="632" ht="40.5" customHeight="1"/>
    <row r="633" ht="40.5" customHeight="1"/>
    <row r="634" ht="40.5" customHeight="1"/>
    <row r="635" ht="40.5" customHeight="1"/>
    <row r="636" ht="40.5" customHeight="1"/>
    <row r="637" ht="40.5" customHeight="1"/>
    <row r="638" ht="40.5" customHeight="1"/>
    <row r="639" ht="40.5" customHeight="1"/>
    <row r="640" ht="40.5" customHeight="1"/>
    <row r="641" ht="40.5" customHeight="1"/>
    <row r="642" ht="40.5" customHeight="1"/>
    <row r="643" ht="40.5" customHeight="1"/>
    <row r="644" ht="40.5" customHeight="1"/>
    <row r="645" ht="40.5" customHeight="1"/>
    <row r="646" ht="40.5" customHeight="1"/>
    <row r="647" ht="40.5" customHeight="1"/>
    <row r="648" ht="40.5" customHeight="1"/>
    <row r="649" ht="40.5" customHeight="1"/>
    <row r="650" ht="40.5" customHeight="1"/>
    <row r="651" ht="40.5" customHeight="1"/>
    <row r="652" ht="40.5" customHeight="1"/>
    <row r="653" ht="40.5" customHeight="1"/>
    <row r="654" ht="40.5" customHeight="1"/>
    <row r="655" ht="40.5" customHeight="1"/>
    <row r="656" ht="40.5" customHeight="1"/>
    <row r="657" ht="40.5" customHeight="1"/>
    <row r="658" ht="40.5" customHeight="1"/>
    <row r="659" ht="40.5" customHeight="1"/>
    <row r="660" ht="40.5" customHeight="1"/>
    <row r="661" ht="40.5" customHeight="1"/>
    <row r="662" ht="40.5" customHeight="1"/>
    <row r="663" ht="40.5" customHeight="1"/>
    <row r="664" ht="40.5" customHeight="1"/>
    <row r="665" ht="40.5" customHeight="1"/>
    <row r="666" ht="40.5" customHeight="1"/>
    <row r="667" ht="40.5" customHeight="1"/>
    <row r="668" ht="40.5" customHeight="1"/>
    <row r="669" ht="40.5" customHeight="1"/>
    <row r="670" ht="40.5" customHeight="1"/>
    <row r="671" ht="40.5" customHeight="1"/>
    <row r="672" ht="40.5" customHeight="1"/>
    <row r="673" ht="40.5" customHeight="1"/>
    <row r="674" ht="40.5" customHeight="1"/>
    <row r="675" ht="40.5" customHeight="1"/>
    <row r="676" ht="40.5" customHeight="1"/>
    <row r="677" ht="40.5" customHeight="1"/>
    <row r="678" ht="40.5" customHeight="1"/>
    <row r="679" ht="40.5" customHeight="1"/>
    <row r="680" ht="40.5" customHeight="1"/>
    <row r="681" ht="40.5" customHeight="1"/>
    <row r="682" ht="40.5" customHeight="1"/>
    <row r="683" ht="40.5" customHeight="1"/>
    <row r="684" ht="40.5" customHeight="1"/>
    <row r="685" ht="40.5" customHeight="1"/>
    <row r="686" ht="40.5" customHeight="1"/>
    <row r="687" ht="40.5" customHeight="1"/>
    <row r="688" ht="40.5" customHeight="1"/>
    <row r="689" ht="40.5" customHeight="1"/>
    <row r="690" ht="40.5" customHeight="1"/>
    <row r="691" ht="40.5" customHeight="1"/>
    <row r="692" ht="40.5" customHeight="1"/>
    <row r="693" ht="40.5" customHeight="1"/>
    <row r="694" ht="40.5" customHeight="1"/>
    <row r="695" ht="40.5" customHeight="1"/>
    <row r="696" ht="40.5" customHeight="1"/>
    <row r="697" ht="40.5" customHeight="1"/>
    <row r="698" ht="40.5" customHeight="1"/>
    <row r="699" ht="40.5" customHeight="1"/>
    <row r="700" ht="40.5" customHeight="1"/>
    <row r="701" ht="40.5" customHeight="1"/>
    <row r="702" ht="40.5" customHeight="1"/>
    <row r="703" ht="40.5" customHeight="1"/>
    <row r="704" ht="40.5" customHeight="1"/>
    <row r="705" ht="40.5" customHeight="1"/>
    <row r="706" ht="40.5" customHeight="1"/>
    <row r="707" ht="40.5" customHeight="1"/>
    <row r="708" ht="40.5" customHeight="1"/>
    <row r="709" ht="40.5" customHeight="1"/>
    <row r="710" ht="40.5" customHeight="1"/>
    <row r="711" ht="40.5" customHeight="1"/>
    <row r="712" ht="40.5" customHeight="1"/>
    <row r="713" ht="40.5" customHeight="1"/>
    <row r="714" ht="40.5" customHeight="1"/>
    <row r="715" ht="40.5" customHeight="1"/>
    <row r="716" ht="40.5" customHeight="1"/>
    <row r="717" ht="40.5" customHeight="1"/>
    <row r="718" ht="40.5" customHeight="1"/>
    <row r="719" ht="40.5" customHeight="1"/>
    <row r="720" ht="40.5" customHeight="1"/>
    <row r="721" ht="40.5" customHeight="1"/>
    <row r="722" ht="40.5" customHeight="1"/>
    <row r="723" ht="40.5" customHeight="1"/>
    <row r="724" ht="40.5" customHeight="1"/>
    <row r="725" ht="40.5" customHeight="1"/>
    <row r="726" ht="40.5" customHeight="1"/>
    <row r="727" ht="40.5" customHeight="1"/>
    <row r="728" ht="40.5" customHeight="1"/>
    <row r="729" ht="40.5" customHeight="1"/>
    <row r="730" ht="40.5" customHeight="1"/>
    <row r="731" ht="40.5" customHeight="1"/>
    <row r="732" ht="40.5" customHeight="1"/>
    <row r="733" ht="40.5" customHeight="1"/>
    <row r="734" ht="40.5" customHeight="1"/>
    <row r="735" ht="40.5" customHeight="1"/>
    <row r="736" ht="40.5" customHeight="1"/>
    <row r="737" ht="40.5" customHeight="1"/>
    <row r="738" ht="40.5" customHeight="1"/>
    <row r="739" ht="40.5" customHeight="1"/>
    <row r="740" ht="40.5" customHeight="1"/>
    <row r="741" ht="40.5" customHeight="1"/>
    <row r="742" ht="40.5" customHeight="1"/>
    <row r="743" ht="40.5" customHeight="1"/>
    <row r="744" ht="40.5" customHeight="1"/>
    <row r="745" ht="40.5" customHeight="1"/>
    <row r="746" ht="40.5" customHeight="1"/>
    <row r="747" ht="40.5" customHeight="1"/>
    <row r="748" ht="40.5" customHeight="1"/>
    <row r="749" ht="40.5" customHeight="1"/>
    <row r="750" ht="40.5" customHeight="1"/>
    <row r="751" ht="40.5" customHeight="1"/>
    <row r="752" ht="40.5" customHeight="1"/>
    <row r="753" ht="40.5" customHeight="1"/>
    <row r="754" ht="40.5" customHeight="1"/>
    <row r="755" ht="40.5" customHeight="1"/>
    <row r="756" ht="40.5" customHeight="1"/>
    <row r="757" ht="40.5" customHeight="1"/>
    <row r="758" ht="40.5" customHeight="1"/>
    <row r="759" ht="40.5" customHeight="1"/>
    <row r="760" ht="40.5" customHeight="1"/>
    <row r="761" ht="40.5" customHeight="1"/>
    <row r="762" ht="40.5" customHeight="1"/>
    <row r="763" ht="40.5" customHeight="1"/>
    <row r="764" ht="40.5" customHeight="1"/>
    <row r="765" ht="40.5" customHeight="1"/>
    <row r="766" ht="40.5" customHeight="1"/>
    <row r="767" ht="40.5" customHeight="1"/>
    <row r="768" ht="40.5" customHeight="1"/>
    <row r="769" ht="40.5" customHeight="1"/>
    <row r="770" ht="40.5" customHeight="1"/>
    <row r="771" ht="40.5" customHeight="1"/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</sheetData>
  <sheetProtection selectLockedCells="1" selectUnlockedCells="1"/>
  <mergeCells count="7">
    <mergeCell ref="A1:G1"/>
    <mergeCell ref="A2:G2"/>
    <mergeCell ref="B3:G3"/>
    <mergeCell ref="B5:F5"/>
    <mergeCell ref="E6:F6"/>
    <mergeCell ref="A10:F10"/>
    <mergeCell ref="A11:F11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A1" sqref="A1"/>
    </sheetView>
  </sheetViews>
  <sheetFormatPr defaultColWidth="13.7109375" defaultRowHeight="15" customHeight="1"/>
  <cols>
    <col min="1" max="1" width="17.7109375" style="1" customWidth="1"/>
    <col min="2" max="2" width="6.57421875" style="1" customWidth="1"/>
    <col min="3" max="3" width="30.8515625" style="1" customWidth="1"/>
    <col min="4" max="4" width="20.421875" style="1" customWidth="1"/>
    <col min="5" max="5" width="22.421875" style="1" customWidth="1"/>
    <col min="6" max="6" width="24.57421875" style="1" customWidth="1"/>
    <col min="7" max="26" width="8.7109375" style="1" customWidth="1"/>
    <col min="27" max="16384" width="14.421875" style="0" customWidth="1"/>
  </cols>
  <sheetData>
    <row r="1" spans="1:26" ht="26.25" customHeight="1">
      <c r="A1" s="113" t="s">
        <v>29</v>
      </c>
      <c r="B1" s="113"/>
      <c r="C1" s="113"/>
      <c r="D1" s="113"/>
      <c r="E1" s="113"/>
      <c r="F1" s="113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4" spans="1:6" ht="81.75" customHeight="1">
      <c r="A4" s="115"/>
      <c r="B4" s="116" t="s">
        <v>3</v>
      </c>
      <c r="C4" s="116" t="s">
        <v>4</v>
      </c>
      <c r="D4" s="117" t="s">
        <v>32</v>
      </c>
      <c r="E4" s="117" t="s">
        <v>98</v>
      </c>
      <c r="F4" s="118" t="s">
        <v>99</v>
      </c>
    </row>
    <row r="5" spans="1:6" ht="44.25" customHeight="1">
      <c r="A5" s="119" t="s">
        <v>100</v>
      </c>
      <c r="B5" s="60">
        <v>1</v>
      </c>
      <c r="C5" s="66" t="s">
        <v>101</v>
      </c>
      <c r="D5" s="120"/>
      <c r="E5" s="60">
        <v>4</v>
      </c>
      <c r="F5" s="121"/>
    </row>
    <row r="6" spans="1:6" ht="44.25" customHeight="1">
      <c r="A6" s="119"/>
      <c r="B6" s="60">
        <v>2</v>
      </c>
      <c r="C6" s="66" t="s">
        <v>102</v>
      </c>
      <c r="D6" s="120"/>
      <c r="E6" s="60">
        <v>4</v>
      </c>
      <c r="F6" s="121"/>
    </row>
    <row r="7" spans="1:6" ht="44.25" customHeight="1">
      <c r="A7" s="119"/>
      <c r="B7" s="60">
        <v>3</v>
      </c>
      <c r="C7" s="122" t="s">
        <v>53</v>
      </c>
      <c r="D7" s="123"/>
      <c r="E7" s="60">
        <v>4</v>
      </c>
      <c r="F7" s="121"/>
    </row>
    <row r="8" spans="1:6" ht="44.25" customHeight="1">
      <c r="A8" s="119"/>
      <c r="B8" s="60">
        <v>4</v>
      </c>
      <c r="C8" s="66" t="s">
        <v>103</v>
      </c>
      <c r="D8" s="120"/>
      <c r="E8" s="60">
        <v>4</v>
      </c>
      <c r="F8" s="121"/>
    </row>
    <row r="9" spans="1:6" ht="44.25" customHeight="1">
      <c r="A9" s="119"/>
      <c r="B9" s="60">
        <v>5</v>
      </c>
      <c r="C9" s="66" t="s">
        <v>54</v>
      </c>
      <c r="D9" s="120"/>
      <c r="E9" s="60">
        <v>4</v>
      </c>
      <c r="F9" s="121"/>
    </row>
    <row r="10" spans="1:6" ht="22.5" customHeight="1">
      <c r="A10" s="124" t="s">
        <v>104</v>
      </c>
      <c r="B10" s="124"/>
      <c r="C10" s="124"/>
      <c r="D10" s="124"/>
      <c r="E10" s="124"/>
      <c r="F10" s="125">
        <f>SUM(F5:F9)</f>
        <v>0</v>
      </c>
    </row>
    <row r="11" spans="1:6" ht="22.5" customHeight="1">
      <c r="A11" s="124" t="s">
        <v>105</v>
      </c>
      <c r="B11" s="124"/>
      <c r="C11" s="124"/>
      <c r="D11" s="124"/>
      <c r="E11" s="124"/>
      <c r="F11" s="126"/>
    </row>
    <row r="12" spans="1:6" ht="22.5" customHeight="1">
      <c r="A12" s="127" t="s">
        <v>106</v>
      </c>
      <c r="B12" s="127"/>
      <c r="C12" s="127"/>
      <c r="D12" s="127"/>
      <c r="E12" s="127"/>
      <c r="F12" s="128"/>
    </row>
    <row r="13" spans="1:6" ht="22.5" customHeight="1">
      <c r="A13" s="129"/>
      <c r="B13" s="130"/>
      <c r="C13" s="130"/>
      <c r="D13" s="130"/>
      <c r="E13" s="130"/>
      <c r="F13" s="131"/>
    </row>
    <row r="14" spans="1:6" ht="81" customHeight="1">
      <c r="A14" s="132"/>
      <c r="B14" s="116" t="s">
        <v>3</v>
      </c>
      <c r="C14" s="116" t="s">
        <v>4</v>
      </c>
      <c r="D14" s="117" t="s">
        <v>32</v>
      </c>
      <c r="E14" s="117" t="s">
        <v>98</v>
      </c>
      <c r="F14" s="118" t="s">
        <v>34</v>
      </c>
    </row>
    <row r="15" spans="1:6" ht="49.5" customHeight="1">
      <c r="A15" s="119" t="s">
        <v>39</v>
      </c>
      <c r="B15" s="60">
        <v>1</v>
      </c>
      <c r="C15" s="66" t="s">
        <v>40</v>
      </c>
      <c r="D15" s="66"/>
      <c r="E15" s="60">
        <v>4</v>
      </c>
      <c r="F15" s="133"/>
    </row>
    <row r="16" spans="1:6" ht="49.5" customHeight="1">
      <c r="A16" s="119"/>
      <c r="B16" s="60">
        <v>2</v>
      </c>
      <c r="C16" s="66" t="s">
        <v>107</v>
      </c>
      <c r="D16" s="66"/>
      <c r="E16" s="60">
        <v>4</v>
      </c>
      <c r="F16" s="133"/>
    </row>
    <row r="17" spans="1:6" ht="49.5" customHeight="1">
      <c r="A17" s="119"/>
      <c r="B17" s="60">
        <v>3</v>
      </c>
      <c r="C17" s="66" t="s">
        <v>47</v>
      </c>
      <c r="D17" s="66"/>
      <c r="E17" s="60">
        <v>4</v>
      </c>
      <c r="F17" s="133"/>
    </row>
    <row r="18" spans="1:6" ht="49.5" customHeight="1">
      <c r="A18" s="119"/>
      <c r="B18" s="60">
        <v>4</v>
      </c>
      <c r="C18" s="66" t="s">
        <v>108</v>
      </c>
      <c r="D18" s="66"/>
      <c r="E18" s="60">
        <v>4</v>
      </c>
      <c r="F18" s="133"/>
    </row>
    <row r="19" spans="1:6" ht="49.5" customHeight="1">
      <c r="A19" s="119"/>
      <c r="B19" s="60">
        <v>5</v>
      </c>
      <c r="C19" s="66" t="s">
        <v>54</v>
      </c>
      <c r="D19" s="66"/>
      <c r="E19" s="60">
        <v>4</v>
      </c>
      <c r="F19" s="133"/>
    </row>
    <row r="20" spans="1:6" ht="25.5" customHeight="1">
      <c r="A20" s="124" t="s">
        <v>55</v>
      </c>
      <c r="B20" s="124"/>
      <c r="C20" s="124"/>
      <c r="D20" s="124"/>
      <c r="E20" s="124"/>
      <c r="F20" s="125">
        <f>SUM(F15:F19)</f>
        <v>0</v>
      </c>
    </row>
    <row r="21" spans="1:6" ht="25.5" customHeight="1">
      <c r="A21" s="124" t="s">
        <v>109</v>
      </c>
      <c r="B21" s="124"/>
      <c r="C21" s="124"/>
      <c r="D21" s="124"/>
      <c r="E21" s="124"/>
      <c r="F21" s="126"/>
    </row>
    <row r="22" spans="1:6" ht="25.5" customHeight="1">
      <c r="A22" s="127" t="s">
        <v>110</v>
      </c>
      <c r="B22" s="127"/>
      <c r="C22" s="127"/>
      <c r="D22" s="127"/>
      <c r="E22" s="127"/>
      <c r="F22" s="128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9">
    <mergeCell ref="A1:F1"/>
    <mergeCell ref="A5:A9"/>
    <mergeCell ref="A10:E10"/>
    <mergeCell ref="A11:E11"/>
    <mergeCell ref="A12:E12"/>
    <mergeCell ref="A15:A19"/>
    <mergeCell ref="A20:E20"/>
    <mergeCell ref="A21:E21"/>
    <mergeCell ref="A22:E2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A1" sqref="A1"/>
    </sheetView>
  </sheetViews>
  <sheetFormatPr defaultColWidth="13.7109375" defaultRowHeight="15" customHeight="1"/>
  <cols>
    <col min="1" max="1" width="24.00390625" style="1" customWidth="1"/>
    <col min="2" max="2" width="17.28125" style="1" customWidth="1"/>
    <col min="3" max="3" width="12.00390625" style="1" customWidth="1"/>
    <col min="4" max="4" width="15.8515625" style="1" customWidth="1"/>
    <col min="5" max="5" width="15.421875" style="1" customWidth="1"/>
    <col min="6" max="6" width="12.00390625" style="1" customWidth="1"/>
    <col min="7" max="7" width="14.57421875" style="1" customWidth="1"/>
    <col min="8" max="8" width="10.00390625" style="1" customWidth="1"/>
    <col min="9" max="9" width="19.28125" style="1" customWidth="1"/>
    <col min="10" max="10" width="11.140625" style="1" customWidth="1"/>
    <col min="11" max="12" width="16.421875" style="1" customWidth="1"/>
    <col min="13" max="13" width="16.140625" style="1" customWidth="1"/>
    <col min="14" max="14" width="17.28125" style="1" customWidth="1"/>
    <col min="15" max="26" width="12.00390625" style="1" customWidth="1"/>
    <col min="27" max="16384" width="14.421875" style="0" customWidth="1"/>
  </cols>
  <sheetData>
    <row r="1" spans="1:26" ht="14.25" customHeight="1">
      <c r="A1" s="134" t="s">
        <v>111</v>
      </c>
      <c r="B1" s="134"/>
      <c r="C1" s="134"/>
      <c r="D1" s="134"/>
      <c r="E1" s="134"/>
      <c r="F1" s="134"/>
      <c r="G1" s="134"/>
      <c r="H1" s="135"/>
      <c r="I1" s="134" t="s">
        <v>111</v>
      </c>
      <c r="J1" s="134"/>
      <c r="K1" s="134"/>
      <c r="L1" s="134"/>
      <c r="M1" s="134"/>
      <c r="N1" s="134"/>
      <c r="O1" s="134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4.25" customHeight="1">
      <c r="A2" s="137"/>
      <c r="B2" s="136"/>
      <c r="C2" s="136"/>
      <c r="D2" s="136"/>
      <c r="E2" s="136"/>
      <c r="F2" s="136"/>
      <c r="G2" s="138"/>
      <c r="H2" s="136"/>
      <c r="I2" s="137"/>
      <c r="J2" s="136"/>
      <c r="K2" s="136"/>
      <c r="L2" s="136"/>
      <c r="M2" s="136"/>
      <c r="N2" s="136"/>
      <c r="O2" s="138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4.25" customHeight="1">
      <c r="A3" s="139" t="s">
        <v>112</v>
      </c>
      <c r="B3" s="140"/>
      <c r="C3" s="140"/>
      <c r="D3" s="140"/>
      <c r="E3" s="136"/>
      <c r="F3" s="136"/>
      <c r="G3" s="138"/>
      <c r="H3" s="136"/>
      <c r="I3" s="139" t="s">
        <v>113</v>
      </c>
      <c r="J3" s="140"/>
      <c r="K3" s="140"/>
      <c r="L3" s="140"/>
      <c r="M3" s="140"/>
      <c r="N3" s="140"/>
      <c r="O3" s="138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14.25" customHeight="1">
      <c r="A4" s="137"/>
      <c r="B4" s="136"/>
      <c r="C4" s="136"/>
      <c r="D4" s="136"/>
      <c r="E4" s="136"/>
      <c r="F4" s="136"/>
      <c r="G4" s="138"/>
      <c r="H4" s="136"/>
      <c r="I4" s="137"/>
      <c r="J4" s="136"/>
      <c r="K4" s="136"/>
      <c r="L4" s="136"/>
      <c r="M4" s="136"/>
      <c r="N4" s="136"/>
      <c r="O4" s="138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spans="1:26" ht="14.25" customHeight="1">
      <c r="A5" s="141" t="s">
        <v>114</v>
      </c>
      <c r="B5" s="141"/>
      <c r="C5" s="141"/>
      <c r="D5" s="141"/>
      <c r="E5" s="141"/>
      <c r="F5" s="141"/>
      <c r="G5" s="141"/>
      <c r="H5" s="142"/>
      <c r="I5" s="141" t="s">
        <v>114</v>
      </c>
      <c r="J5" s="141"/>
      <c r="K5" s="141"/>
      <c r="L5" s="141"/>
      <c r="M5" s="141"/>
      <c r="N5" s="141"/>
      <c r="O5" s="141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</row>
    <row r="6" spans="1:26" ht="14.25" customHeight="1">
      <c r="A6" s="143"/>
      <c r="B6" s="143"/>
      <c r="C6" s="143"/>
      <c r="D6" s="143"/>
      <c r="E6" s="143"/>
      <c r="F6" s="143"/>
      <c r="G6" s="143"/>
      <c r="H6" s="144"/>
      <c r="I6" s="143"/>
      <c r="J6" s="143"/>
      <c r="K6" s="143"/>
      <c r="L6" s="143"/>
      <c r="M6" s="143"/>
      <c r="N6" s="143"/>
      <c r="O6" s="143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6" ht="14.25" customHeight="1">
      <c r="A7" s="145" t="s">
        <v>115</v>
      </c>
      <c r="B7" s="145"/>
      <c r="C7" s="145"/>
      <c r="D7" s="145"/>
      <c r="E7" s="145"/>
      <c r="F7" s="145"/>
      <c r="G7" s="145"/>
      <c r="H7" s="142"/>
      <c r="I7" s="145" t="s">
        <v>115</v>
      </c>
      <c r="J7" s="145"/>
      <c r="K7" s="145"/>
      <c r="L7" s="145"/>
      <c r="M7" s="145"/>
      <c r="N7" s="145"/>
      <c r="O7" s="145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</row>
    <row r="8" spans="1:26" ht="14.25" customHeight="1">
      <c r="A8" s="143"/>
      <c r="B8" s="143"/>
      <c r="C8" s="143"/>
      <c r="D8" s="143"/>
      <c r="E8" s="143"/>
      <c r="F8" s="143"/>
      <c r="G8" s="143"/>
      <c r="H8" s="144"/>
      <c r="I8" s="143"/>
      <c r="J8" s="143"/>
      <c r="K8" s="143"/>
      <c r="L8" s="143"/>
      <c r="M8" s="143"/>
      <c r="N8" s="143"/>
      <c r="O8" s="143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</row>
    <row r="9" spans="1:26" ht="14.25" customHeight="1">
      <c r="A9" s="141" t="s">
        <v>116</v>
      </c>
      <c r="B9" s="141"/>
      <c r="C9" s="141"/>
      <c r="D9" s="141"/>
      <c r="E9" s="141"/>
      <c r="F9" s="141"/>
      <c r="G9" s="141"/>
      <c r="H9" s="142"/>
      <c r="I9" s="141" t="s">
        <v>116</v>
      </c>
      <c r="J9" s="141"/>
      <c r="K9" s="141"/>
      <c r="L9" s="141"/>
      <c r="M9" s="141"/>
      <c r="N9" s="141"/>
      <c r="O9" s="141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30" customHeight="1">
      <c r="A10" s="146" t="s">
        <v>117</v>
      </c>
      <c r="B10" s="147" t="s">
        <v>118</v>
      </c>
      <c r="C10" s="147"/>
      <c r="D10" s="147" t="s">
        <v>119</v>
      </c>
      <c r="E10" s="147"/>
      <c r="F10" s="148" t="s">
        <v>120</v>
      </c>
      <c r="G10" s="148"/>
      <c r="H10" s="149"/>
      <c r="I10" s="146" t="s">
        <v>117</v>
      </c>
      <c r="J10" s="147" t="s">
        <v>118</v>
      </c>
      <c r="K10" s="147"/>
      <c r="L10" s="147" t="s">
        <v>119</v>
      </c>
      <c r="M10" s="147"/>
      <c r="N10" s="148" t="s">
        <v>120</v>
      </c>
      <c r="O10" s="148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ht="14.25" customHeight="1">
      <c r="A11" s="150" t="s">
        <v>121</v>
      </c>
      <c r="B11" s="151" t="s">
        <v>122</v>
      </c>
      <c r="C11" s="151"/>
      <c r="D11" s="152"/>
      <c r="E11" s="152"/>
      <c r="F11" s="153">
        <f>(1/800)*D11</f>
        <v>0</v>
      </c>
      <c r="G11" s="153"/>
      <c r="H11" s="154"/>
      <c r="I11" s="150" t="s">
        <v>121</v>
      </c>
      <c r="J11" s="151" t="s">
        <v>123</v>
      </c>
      <c r="K11" s="151"/>
      <c r="L11" s="152"/>
      <c r="M11" s="152"/>
      <c r="N11" s="153">
        <f>(1/600)*L11</f>
        <v>0</v>
      </c>
      <c r="O11" s="153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ht="14.25" customHeight="1">
      <c r="A12" s="155" t="s">
        <v>124</v>
      </c>
      <c r="B12" s="156" t="s">
        <v>125</v>
      </c>
      <c r="C12" s="156"/>
      <c r="D12" s="152"/>
      <c r="E12" s="152"/>
      <c r="F12" s="157">
        <f>1/(30*800)*D12</f>
        <v>0</v>
      </c>
      <c r="G12" s="157"/>
      <c r="H12" s="154"/>
      <c r="I12" s="155" t="s">
        <v>124</v>
      </c>
      <c r="J12" s="156" t="s">
        <v>126</v>
      </c>
      <c r="K12" s="156"/>
      <c r="L12" s="152"/>
      <c r="M12" s="152"/>
      <c r="N12" s="153">
        <f>1/(30*1200)*L12</f>
        <v>0</v>
      </c>
      <c r="O12" s="153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ht="14.25" customHeight="1">
      <c r="A13" s="158" t="s">
        <v>52</v>
      </c>
      <c r="B13" s="158"/>
      <c r="C13" s="158"/>
      <c r="D13" s="158"/>
      <c r="E13" s="158"/>
      <c r="F13" s="159">
        <f>TRUNC(SUM(F11:G12),2)</f>
        <v>0</v>
      </c>
      <c r="G13" s="159"/>
      <c r="H13" s="154"/>
      <c r="I13" s="158" t="s">
        <v>52</v>
      </c>
      <c r="J13" s="158"/>
      <c r="K13" s="158"/>
      <c r="L13" s="158"/>
      <c r="M13" s="158"/>
      <c r="N13" s="159">
        <f>TRUNC(SUM(N11:O12),2)</f>
        <v>0</v>
      </c>
      <c r="O13" s="159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</row>
    <row r="14" spans="1:26" ht="14.25" customHeight="1">
      <c r="A14" s="143"/>
      <c r="B14" s="143"/>
      <c r="C14" s="143"/>
      <c r="D14" s="143"/>
      <c r="E14" s="143"/>
      <c r="F14" s="143"/>
      <c r="G14" s="143"/>
      <c r="H14" s="144"/>
      <c r="I14" s="143"/>
      <c r="J14" s="143"/>
      <c r="K14" s="143"/>
      <c r="L14" s="143"/>
      <c r="M14" s="143"/>
      <c r="N14" s="143"/>
      <c r="O14" s="143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</row>
    <row r="15" spans="1:26" ht="14.25" customHeight="1">
      <c r="A15" s="160"/>
      <c r="B15" s="160"/>
      <c r="C15" s="160"/>
      <c r="D15" s="160"/>
      <c r="E15" s="160"/>
      <c r="F15" s="160"/>
      <c r="G15" s="160"/>
      <c r="H15" s="161"/>
      <c r="I15" s="160"/>
      <c r="J15" s="160"/>
      <c r="K15" s="160"/>
      <c r="L15" s="160"/>
      <c r="M15" s="160"/>
      <c r="N15" s="160"/>
      <c r="O15" s="160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</row>
    <row r="16" spans="1:26" ht="14.25" customHeight="1">
      <c r="A16" s="141" t="s">
        <v>127</v>
      </c>
      <c r="B16" s="141"/>
      <c r="C16" s="141"/>
      <c r="D16" s="141"/>
      <c r="E16" s="141"/>
      <c r="F16" s="141"/>
      <c r="G16" s="141"/>
      <c r="H16" s="142"/>
      <c r="I16" s="141" t="s">
        <v>127</v>
      </c>
      <c r="J16" s="141"/>
      <c r="K16" s="141"/>
      <c r="L16" s="141"/>
      <c r="M16" s="141"/>
      <c r="N16" s="141"/>
      <c r="O16" s="141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30" customHeight="1">
      <c r="A17" s="146" t="s">
        <v>117</v>
      </c>
      <c r="B17" s="147" t="s">
        <v>118</v>
      </c>
      <c r="C17" s="147"/>
      <c r="D17" s="147" t="s">
        <v>119</v>
      </c>
      <c r="E17" s="147"/>
      <c r="F17" s="148" t="s">
        <v>120</v>
      </c>
      <c r="G17" s="148"/>
      <c r="H17" s="149"/>
      <c r="I17" s="146" t="s">
        <v>117</v>
      </c>
      <c r="J17" s="147" t="s">
        <v>118</v>
      </c>
      <c r="K17" s="147"/>
      <c r="L17" s="147" t="s">
        <v>119</v>
      </c>
      <c r="M17" s="147"/>
      <c r="N17" s="148" t="s">
        <v>120</v>
      </c>
      <c r="O17" s="148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</row>
    <row r="18" spans="1:26" ht="14.25" customHeight="1">
      <c r="A18" s="150" t="s">
        <v>121</v>
      </c>
      <c r="B18" s="151" t="s">
        <v>128</v>
      </c>
      <c r="C18" s="151"/>
      <c r="D18" s="152">
        <f aca="true" t="shared" si="0" ref="D18:D19">D11</f>
        <v>0</v>
      </c>
      <c r="E18" s="152"/>
      <c r="F18" s="153">
        <f>(1/1200)*D18</f>
        <v>0</v>
      </c>
      <c r="G18" s="153"/>
      <c r="H18" s="154"/>
      <c r="I18" s="150" t="s">
        <v>121</v>
      </c>
      <c r="J18" s="151" t="s">
        <v>129</v>
      </c>
      <c r="K18" s="151"/>
      <c r="L18" s="152">
        <f aca="true" t="shared" si="1" ref="L18:L19">L11</f>
        <v>0</v>
      </c>
      <c r="M18" s="152"/>
      <c r="N18" s="153">
        <f>(1/1200)*L18</f>
        <v>0</v>
      </c>
      <c r="O18" s="153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 ht="14.25" customHeight="1">
      <c r="A19" s="155" t="s">
        <v>124</v>
      </c>
      <c r="B19" s="156" t="s">
        <v>130</v>
      </c>
      <c r="C19" s="156"/>
      <c r="D19" s="152">
        <f t="shared" si="0"/>
        <v>0</v>
      </c>
      <c r="E19" s="152"/>
      <c r="F19" s="157">
        <f>1/(30*1200)*D19</f>
        <v>0</v>
      </c>
      <c r="G19" s="157"/>
      <c r="H19" s="154"/>
      <c r="I19" s="155" t="s">
        <v>124</v>
      </c>
      <c r="J19" s="156" t="s">
        <v>131</v>
      </c>
      <c r="K19" s="156"/>
      <c r="L19" s="152">
        <f t="shared" si="1"/>
        <v>0</v>
      </c>
      <c r="M19" s="152"/>
      <c r="N19" s="153">
        <f>1/(30*1200)*L19</f>
        <v>0</v>
      </c>
      <c r="O19" s="153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 ht="14.25" customHeight="1">
      <c r="A20" s="158" t="s">
        <v>52</v>
      </c>
      <c r="B20" s="158"/>
      <c r="C20" s="158"/>
      <c r="D20" s="158"/>
      <c r="E20" s="158"/>
      <c r="F20" s="162">
        <f>TRUNC(SUM(F18:G19),2)</f>
        <v>0</v>
      </c>
      <c r="G20" s="162"/>
      <c r="H20" s="163"/>
      <c r="I20" s="158" t="s">
        <v>52</v>
      </c>
      <c r="J20" s="158"/>
      <c r="K20" s="158"/>
      <c r="L20" s="158"/>
      <c r="M20" s="158"/>
      <c r="N20" s="162">
        <f>TRUNC(SUM(N18:O19),2)</f>
        <v>0</v>
      </c>
      <c r="O20" s="162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 ht="14.25" customHeight="1">
      <c r="A21" s="143"/>
      <c r="B21" s="143"/>
      <c r="C21" s="143"/>
      <c r="D21" s="143"/>
      <c r="E21" s="143"/>
      <c r="F21" s="143"/>
      <c r="G21" s="143"/>
      <c r="H21" s="144"/>
      <c r="I21" s="143"/>
      <c r="J21" s="143"/>
      <c r="K21" s="143"/>
      <c r="L21" s="143"/>
      <c r="M21" s="143"/>
      <c r="N21" s="143"/>
      <c r="O21" s="143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 ht="14.25" customHeight="1">
      <c r="A22" s="160"/>
      <c r="B22" s="160"/>
      <c r="C22" s="160"/>
      <c r="D22" s="160"/>
      <c r="E22" s="160"/>
      <c r="F22" s="160"/>
      <c r="G22" s="160"/>
      <c r="H22" s="161"/>
      <c r="I22" s="160"/>
      <c r="J22" s="160"/>
      <c r="K22" s="160"/>
      <c r="L22" s="160"/>
      <c r="M22" s="160"/>
      <c r="N22" s="160"/>
      <c r="O22" s="160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ht="14.25" customHeight="1">
      <c r="A23" s="141" t="s">
        <v>132</v>
      </c>
      <c r="B23" s="141"/>
      <c r="C23" s="141"/>
      <c r="D23" s="141"/>
      <c r="E23" s="141"/>
      <c r="F23" s="141"/>
      <c r="G23" s="141"/>
      <c r="H23" s="142"/>
      <c r="I23" s="141" t="s">
        <v>132</v>
      </c>
      <c r="J23" s="141"/>
      <c r="K23" s="141"/>
      <c r="L23" s="141"/>
      <c r="M23" s="141"/>
      <c r="N23" s="141"/>
      <c r="O23" s="141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spans="1:26" ht="14.25" customHeight="1">
      <c r="A24" s="146" t="s">
        <v>117</v>
      </c>
      <c r="B24" s="164" t="s">
        <v>133</v>
      </c>
      <c r="C24" s="164" t="s">
        <v>134</v>
      </c>
      <c r="D24" s="164" t="s">
        <v>135</v>
      </c>
      <c r="E24" s="165" t="s">
        <v>136</v>
      </c>
      <c r="F24" s="165" t="s">
        <v>137</v>
      </c>
      <c r="G24" s="166" t="s">
        <v>138</v>
      </c>
      <c r="H24" s="167"/>
      <c r="I24" s="146" t="s">
        <v>117</v>
      </c>
      <c r="J24" s="164" t="s">
        <v>133</v>
      </c>
      <c r="K24" s="164" t="s">
        <v>134</v>
      </c>
      <c r="L24" s="164" t="s">
        <v>135</v>
      </c>
      <c r="M24" s="165" t="s">
        <v>136</v>
      </c>
      <c r="N24" s="165" t="s">
        <v>137</v>
      </c>
      <c r="O24" s="166" t="s">
        <v>138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</row>
    <row r="25" spans="1:26" ht="14.25" customHeight="1">
      <c r="A25" s="150" t="s">
        <v>121</v>
      </c>
      <c r="B25" s="168" t="s">
        <v>139</v>
      </c>
      <c r="C25" s="164" t="s">
        <v>140</v>
      </c>
      <c r="D25" s="164" t="s">
        <v>141</v>
      </c>
      <c r="E25" s="169">
        <f>(((1/220)*16)*(1/191.4))</f>
        <v>0.0003799753016053956</v>
      </c>
      <c r="F25" s="170">
        <f aca="true" t="shared" si="2" ref="F25:F26">D11</f>
        <v>0</v>
      </c>
      <c r="G25" s="162">
        <f aca="true" t="shared" si="3" ref="G25:G26">E25*F25</f>
        <v>0</v>
      </c>
      <c r="H25" s="163"/>
      <c r="I25" s="150" t="s">
        <v>121</v>
      </c>
      <c r="J25" s="168" t="s">
        <v>142</v>
      </c>
      <c r="K25" s="164" t="s">
        <v>140</v>
      </c>
      <c r="L25" s="164" t="s">
        <v>141</v>
      </c>
      <c r="M25" s="169">
        <f>(((1/220)*16)*(1/191.4))</f>
        <v>0.0003799753016053956</v>
      </c>
      <c r="N25" s="170">
        <f aca="true" t="shared" si="4" ref="N25:N26">L11</f>
        <v>0</v>
      </c>
      <c r="O25" s="162">
        <f aca="true" t="shared" si="5" ref="O25:O26">M25*N25</f>
        <v>0</v>
      </c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</row>
    <row r="26" spans="1:26" ht="14.25" customHeight="1">
      <c r="A26" s="171" t="s">
        <v>124</v>
      </c>
      <c r="B26" s="156" t="s">
        <v>143</v>
      </c>
      <c r="C26" s="151" t="s">
        <v>140</v>
      </c>
      <c r="D26" s="151" t="s">
        <v>141</v>
      </c>
      <c r="E26" s="172">
        <f>SUM(((1/(30*220))*16)*(1/191.4))</f>
        <v>1.2665843386846523E-05</v>
      </c>
      <c r="F26" s="170">
        <f t="shared" si="2"/>
        <v>0</v>
      </c>
      <c r="G26" s="162">
        <f t="shared" si="3"/>
        <v>0</v>
      </c>
      <c r="H26" s="163"/>
      <c r="I26" s="171" t="s">
        <v>124</v>
      </c>
      <c r="J26" s="156" t="s">
        <v>144</v>
      </c>
      <c r="K26" s="151" t="s">
        <v>140</v>
      </c>
      <c r="L26" s="151" t="s">
        <v>141</v>
      </c>
      <c r="M26" s="172">
        <f>SUM(((1/(30*220))*16)*(1/191.4))</f>
        <v>1.2665843386846523E-05</v>
      </c>
      <c r="N26" s="170">
        <f t="shared" si="4"/>
        <v>0</v>
      </c>
      <c r="O26" s="162">
        <f t="shared" si="5"/>
        <v>0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</row>
    <row r="27" spans="1:26" ht="14.25" customHeight="1">
      <c r="A27" s="158" t="s">
        <v>52</v>
      </c>
      <c r="B27" s="158"/>
      <c r="C27" s="158"/>
      <c r="D27" s="158"/>
      <c r="E27" s="158"/>
      <c r="F27" s="158"/>
      <c r="G27" s="153">
        <f>TRUNC(SUM(G25:G26),2)</f>
        <v>0</v>
      </c>
      <c r="H27" s="154"/>
      <c r="I27" s="158" t="s">
        <v>52</v>
      </c>
      <c r="J27" s="158"/>
      <c r="K27" s="158"/>
      <c r="L27" s="158"/>
      <c r="M27" s="158"/>
      <c r="N27" s="158"/>
      <c r="O27" s="153">
        <f>TRUNC(SUM(O25:O26),2)</f>
        <v>0</v>
      </c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</row>
    <row r="28" spans="1:26" ht="15" customHeight="1">
      <c r="A28" s="173" t="s">
        <v>145</v>
      </c>
      <c r="B28" s="173"/>
      <c r="C28" s="173"/>
      <c r="D28" s="173"/>
      <c r="E28" s="173"/>
      <c r="F28" s="173"/>
      <c r="G28" s="173"/>
      <c r="H28" s="174"/>
      <c r="I28" s="173" t="s">
        <v>145</v>
      </c>
      <c r="J28" s="173"/>
      <c r="K28" s="173"/>
      <c r="L28" s="173"/>
      <c r="M28" s="173"/>
      <c r="N28" s="173"/>
      <c r="O28" s="173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</row>
    <row r="29" spans="1:26" ht="14.25" customHeight="1">
      <c r="A29" s="175"/>
      <c r="B29" s="176"/>
      <c r="C29" s="176"/>
      <c r="D29" s="176"/>
      <c r="E29" s="176"/>
      <c r="F29" s="177"/>
      <c r="G29" s="178"/>
      <c r="H29" s="179"/>
      <c r="I29" s="175"/>
      <c r="J29" s="176"/>
      <c r="K29" s="176"/>
      <c r="L29" s="176"/>
      <c r="M29" s="176"/>
      <c r="N29" s="177"/>
      <c r="O29" s="178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 ht="33.75" customHeight="1">
      <c r="A30" s="175"/>
      <c r="B30" s="180" t="s">
        <v>146</v>
      </c>
      <c r="C30" s="180"/>
      <c r="D30" s="180"/>
      <c r="E30" s="180"/>
      <c r="F30" s="180"/>
      <c r="G30" s="180"/>
      <c r="H30" s="181"/>
      <c r="I30" s="175"/>
      <c r="J30" s="180" t="s">
        <v>146</v>
      </c>
      <c r="K30" s="180"/>
      <c r="L30" s="180"/>
      <c r="M30" s="180"/>
      <c r="N30" s="180"/>
      <c r="O30" s="180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14.25" customHeight="1">
      <c r="A31" s="175"/>
      <c r="B31" s="176"/>
      <c r="C31" s="176"/>
      <c r="D31" s="176"/>
      <c r="E31" s="176"/>
      <c r="F31" s="177"/>
      <c r="G31" s="178"/>
      <c r="H31" s="179"/>
      <c r="I31" s="175"/>
      <c r="J31" s="176"/>
      <c r="K31" s="176"/>
      <c r="L31" s="176"/>
      <c r="M31" s="176"/>
      <c r="N31" s="177"/>
      <c r="O31" s="178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1:26" ht="14.25" customHeight="1">
      <c r="A32" s="175"/>
      <c r="B32" s="182" t="s">
        <v>147</v>
      </c>
      <c r="C32" s="182"/>
      <c r="D32" s="182"/>
      <c r="E32" s="182"/>
      <c r="F32" s="182"/>
      <c r="G32" s="182"/>
      <c r="H32" s="135"/>
      <c r="I32" s="175"/>
      <c r="J32" s="182" t="s">
        <v>147</v>
      </c>
      <c r="K32" s="182"/>
      <c r="L32" s="182"/>
      <c r="M32" s="182"/>
      <c r="N32" s="182"/>
      <c r="O32" s="182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</row>
    <row r="33" spans="1:26" ht="14.25" customHeight="1">
      <c r="A33" s="175"/>
      <c r="B33" s="183" t="s">
        <v>148</v>
      </c>
      <c r="C33" s="183"/>
      <c r="D33" s="183"/>
      <c r="E33" s="183" t="s">
        <v>149</v>
      </c>
      <c r="F33" s="183" t="s">
        <v>150</v>
      </c>
      <c r="G33" s="184" t="s">
        <v>52</v>
      </c>
      <c r="H33" s="185"/>
      <c r="I33" s="175"/>
      <c r="J33" s="183" t="s">
        <v>148</v>
      </c>
      <c r="K33" s="183"/>
      <c r="L33" s="183"/>
      <c r="M33" s="183" t="s">
        <v>149</v>
      </c>
      <c r="N33" s="183" t="s">
        <v>150</v>
      </c>
      <c r="O33" s="184" t="s">
        <v>52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</row>
    <row r="34" spans="1:26" ht="14.25" customHeight="1">
      <c r="A34" s="175"/>
      <c r="B34" s="186" t="s">
        <v>151</v>
      </c>
      <c r="C34" s="186"/>
      <c r="D34" s="186"/>
      <c r="E34" s="187"/>
      <c r="F34" s="188">
        <f>F13</f>
        <v>0</v>
      </c>
      <c r="G34" s="189">
        <f>E34*F34</f>
        <v>0</v>
      </c>
      <c r="H34" s="190"/>
      <c r="I34" s="175"/>
      <c r="J34" s="186" t="s">
        <v>151</v>
      </c>
      <c r="K34" s="186"/>
      <c r="L34" s="186"/>
      <c r="M34" s="187"/>
      <c r="N34" s="188">
        <f>N13</f>
        <v>0</v>
      </c>
      <c r="O34" s="189">
        <f>M34*N34</f>
        <v>0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 ht="14.25" customHeight="1">
      <c r="A35" s="175"/>
      <c r="B35" s="186" t="s">
        <v>152</v>
      </c>
      <c r="C35" s="186"/>
      <c r="D35" s="186"/>
      <c r="E35" s="187"/>
      <c r="F35" s="188">
        <f>F20</f>
        <v>0</v>
      </c>
      <c r="G35" s="189">
        <f aca="true" t="shared" si="6" ref="G35:G38">F35*E35</f>
        <v>0</v>
      </c>
      <c r="H35" s="190"/>
      <c r="I35" s="175"/>
      <c r="J35" s="186" t="s">
        <v>152</v>
      </c>
      <c r="K35" s="186"/>
      <c r="L35" s="186"/>
      <c r="M35" s="187"/>
      <c r="N35" s="188">
        <f>N20</f>
        <v>0</v>
      </c>
      <c r="O35" s="189">
        <f aca="true" t="shared" si="7" ref="O35:O38">N35*M35</f>
        <v>0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</row>
    <row r="36" spans="1:26" ht="14.25" customHeight="1">
      <c r="A36" s="175"/>
      <c r="B36" s="186" t="s">
        <v>153</v>
      </c>
      <c r="C36" s="186"/>
      <c r="D36" s="186"/>
      <c r="E36" s="191">
        <v>0</v>
      </c>
      <c r="F36" s="188">
        <f>G27</f>
        <v>0</v>
      </c>
      <c r="G36" s="189">
        <f t="shared" si="6"/>
        <v>0</v>
      </c>
      <c r="H36" s="190"/>
      <c r="I36" s="175"/>
      <c r="J36" s="186" t="s">
        <v>153</v>
      </c>
      <c r="K36" s="186"/>
      <c r="L36" s="186"/>
      <c r="M36" s="191">
        <v>0</v>
      </c>
      <c r="N36" s="188">
        <f>O27</f>
        <v>0</v>
      </c>
      <c r="O36" s="189">
        <f t="shared" si="7"/>
        <v>0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  <row r="37" spans="1:26" ht="14.25" customHeight="1">
      <c r="A37" s="175"/>
      <c r="B37" s="186" t="s">
        <v>154</v>
      </c>
      <c r="C37" s="186"/>
      <c r="D37" s="186"/>
      <c r="E37" s="192">
        <v>0</v>
      </c>
      <c r="F37" s="193">
        <v>0</v>
      </c>
      <c r="G37" s="189">
        <f t="shared" si="6"/>
        <v>0</v>
      </c>
      <c r="H37" s="190"/>
      <c r="I37" s="175"/>
      <c r="J37" s="186" t="s">
        <v>154</v>
      </c>
      <c r="K37" s="186"/>
      <c r="L37" s="186"/>
      <c r="M37" s="192">
        <v>0</v>
      </c>
      <c r="N37" s="193">
        <v>0</v>
      </c>
      <c r="O37" s="189">
        <f t="shared" si="7"/>
        <v>0</v>
      </c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</row>
    <row r="38" spans="1:26" ht="15" customHeight="1">
      <c r="A38" s="175"/>
      <c r="B38" s="194" t="s">
        <v>155</v>
      </c>
      <c r="C38" s="194"/>
      <c r="D38" s="194"/>
      <c r="E38" s="192">
        <v>0</v>
      </c>
      <c r="F38" s="193">
        <v>0</v>
      </c>
      <c r="G38" s="189">
        <f t="shared" si="6"/>
        <v>0</v>
      </c>
      <c r="H38" s="190"/>
      <c r="I38" s="175"/>
      <c r="J38" s="194" t="s">
        <v>155</v>
      </c>
      <c r="K38" s="194"/>
      <c r="L38" s="194"/>
      <c r="M38" s="192">
        <v>0</v>
      </c>
      <c r="N38" s="193">
        <v>0</v>
      </c>
      <c r="O38" s="189">
        <f t="shared" si="7"/>
        <v>0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</row>
    <row r="39" spans="1:26" ht="14.25" customHeight="1">
      <c r="A39" s="175"/>
      <c r="B39" s="186" t="s">
        <v>156</v>
      </c>
      <c r="C39" s="186"/>
      <c r="D39" s="186"/>
      <c r="E39" s="195">
        <f>SUM(E34:E38)</f>
        <v>0</v>
      </c>
      <c r="F39" s="196">
        <f>SUM(F34:F38)</f>
        <v>0</v>
      </c>
      <c r="G39" s="189">
        <f>SUM(G34:G38)</f>
        <v>0</v>
      </c>
      <c r="H39" s="190"/>
      <c r="I39" s="175"/>
      <c r="J39" s="186" t="s">
        <v>156</v>
      </c>
      <c r="K39" s="186"/>
      <c r="L39" s="186"/>
      <c r="M39" s="195">
        <f>SUM(M34:M38)</f>
        <v>0</v>
      </c>
      <c r="N39" s="196">
        <f>SUM(N34:N38)</f>
        <v>0</v>
      </c>
      <c r="O39" s="189">
        <f>SUM(O34:O38)</f>
        <v>0</v>
      </c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</row>
    <row r="40" spans="1:26" ht="14.25" customHeight="1">
      <c r="A40" s="175"/>
      <c r="B40" s="186" t="s">
        <v>157</v>
      </c>
      <c r="C40" s="186"/>
      <c r="D40" s="186"/>
      <c r="E40" s="186"/>
      <c r="F40" s="186"/>
      <c r="G40" s="189">
        <f>G39*12</f>
        <v>0</v>
      </c>
      <c r="H40" s="190"/>
      <c r="I40" s="175"/>
      <c r="J40" s="186" t="s">
        <v>157</v>
      </c>
      <c r="K40" s="186"/>
      <c r="L40" s="186"/>
      <c r="M40" s="186"/>
      <c r="N40" s="186"/>
      <c r="O40" s="189">
        <f>O39*12</f>
        <v>0</v>
      </c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</row>
    <row r="41" spans="1:26" ht="14.25" customHeight="1">
      <c r="A41" s="175"/>
      <c r="B41" s="176"/>
      <c r="C41" s="176"/>
      <c r="D41" s="176"/>
      <c r="E41" s="176"/>
      <c r="F41" s="177"/>
      <c r="G41" s="178"/>
      <c r="H41" s="179"/>
      <c r="I41" s="175"/>
      <c r="J41" s="176"/>
      <c r="K41" s="176"/>
      <c r="L41" s="176"/>
      <c r="M41" s="176"/>
      <c r="N41" s="177"/>
      <c r="O41" s="178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  <row r="42" spans="1:26" ht="14.25" customHeight="1">
      <c r="A42" s="197" t="s">
        <v>158</v>
      </c>
      <c r="B42" s="197"/>
      <c r="C42" s="197"/>
      <c r="D42" s="197"/>
      <c r="E42" s="197"/>
      <c r="F42" s="197"/>
      <c r="G42" s="198">
        <f>G39</f>
        <v>0</v>
      </c>
      <c r="H42" s="199"/>
      <c r="I42" s="197" t="s">
        <v>158</v>
      </c>
      <c r="J42" s="197"/>
      <c r="K42" s="197"/>
      <c r="L42" s="197"/>
      <c r="M42" s="197"/>
      <c r="N42" s="197"/>
      <c r="O42" s="198">
        <f>O39</f>
        <v>0</v>
      </c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</row>
    <row r="43" spans="1:26" ht="14.25" customHeight="1">
      <c r="A43" s="197"/>
      <c r="B43" s="197"/>
      <c r="C43" s="197"/>
      <c r="D43" s="197"/>
      <c r="E43" s="197"/>
      <c r="F43" s="197"/>
      <c r="G43" s="198"/>
      <c r="H43" s="199"/>
      <c r="I43" s="197"/>
      <c r="J43" s="197"/>
      <c r="K43" s="197"/>
      <c r="L43" s="197"/>
      <c r="M43" s="197"/>
      <c r="N43" s="197"/>
      <c r="O43" s="198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</row>
    <row r="44" spans="1:26" ht="14.25" customHeight="1">
      <c r="A44" s="137"/>
      <c r="B44" s="136"/>
      <c r="C44" s="136"/>
      <c r="D44" s="136"/>
      <c r="E44" s="136"/>
      <c r="F44" s="136"/>
      <c r="G44" s="138"/>
      <c r="H44" s="136"/>
      <c r="I44" s="137"/>
      <c r="J44" s="136"/>
      <c r="K44" s="136"/>
      <c r="L44" s="136"/>
      <c r="M44" s="136"/>
      <c r="N44" s="136"/>
      <c r="O44" s="138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</row>
    <row r="45" spans="1:26" ht="14.25" customHeight="1">
      <c r="A45" s="197" t="s">
        <v>159</v>
      </c>
      <c r="B45" s="197"/>
      <c r="C45" s="197"/>
      <c r="D45" s="197"/>
      <c r="E45" s="197"/>
      <c r="F45" s="197"/>
      <c r="G45" s="198">
        <f>G40</f>
        <v>0</v>
      </c>
      <c r="H45" s="199"/>
      <c r="I45" s="197" t="s">
        <v>159</v>
      </c>
      <c r="J45" s="197"/>
      <c r="K45" s="197"/>
      <c r="L45" s="197"/>
      <c r="M45" s="197"/>
      <c r="N45" s="197"/>
      <c r="O45" s="198">
        <f>O40</f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spans="1:26" ht="14.25" customHeight="1">
      <c r="A46" s="197"/>
      <c r="B46" s="197"/>
      <c r="C46" s="197"/>
      <c r="D46" s="197"/>
      <c r="E46" s="197"/>
      <c r="F46" s="197"/>
      <c r="G46" s="198"/>
      <c r="H46" s="199"/>
      <c r="I46" s="197"/>
      <c r="J46" s="197"/>
      <c r="K46" s="197"/>
      <c r="L46" s="197"/>
      <c r="M46" s="197"/>
      <c r="N46" s="197"/>
      <c r="O46" s="198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</row>
    <row r="47" spans="1:26" ht="14.25" customHeight="1">
      <c r="A47" s="137"/>
      <c r="B47" s="136"/>
      <c r="C47" s="136"/>
      <c r="D47" s="136"/>
      <c r="E47" s="136"/>
      <c r="F47" s="136"/>
      <c r="G47" s="138"/>
      <c r="H47" s="136"/>
      <c r="I47" s="137"/>
      <c r="J47" s="136"/>
      <c r="K47" s="136"/>
      <c r="L47" s="136"/>
      <c r="M47" s="136"/>
      <c r="N47" s="136"/>
      <c r="O47" s="138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26" ht="14.25" customHeight="1">
      <c r="A48" s="137"/>
      <c r="B48" s="136"/>
      <c r="C48" s="136"/>
      <c r="D48" s="136"/>
      <c r="E48" s="136"/>
      <c r="F48" s="136"/>
      <c r="G48" s="138"/>
      <c r="H48" s="136"/>
      <c r="I48" s="137"/>
      <c r="J48" s="136"/>
      <c r="K48" s="136"/>
      <c r="L48" s="136"/>
      <c r="M48" s="136"/>
      <c r="N48" s="136"/>
      <c r="O48" s="138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</row>
    <row r="49" spans="1:26" ht="14.25" customHeight="1">
      <c r="A49" s="137"/>
      <c r="B49" s="136"/>
      <c r="C49" s="136"/>
      <c r="D49" s="136"/>
      <c r="E49" s="136"/>
      <c r="F49" s="136"/>
      <c r="G49" s="138"/>
      <c r="H49" s="136"/>
      <c r="I49" s="137"/>
      <c r="J49" s="136"/>
      <c r="K49" s="136"/>
      <c r="L49" s="136"/>
      <c r="M49" s="136"/>
      <c r="N49" s="136"/>
      <c r="O49" s="138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1:26" ht="14.25" customHeight="1">
      <c r="A50" s="200"/>
      <c r="B50" s="201" t="s">
        <v>160</v>
      </c>
      <c r="C50" s="202" t="s">
        <v>161</v>
      </c>
      <c r="D50" s="202" t="s">
        <v>162</v>
      </c>
      <c r="E50" s="203" t="s">
        <v>163</v>
      </c>
      <c r="F50" s="136"/>
      <c r="G50" s="138"/>
      <c r="H50" s="136"/>
      <c r="I50" s="200"/>
      <c r="J50" s="201" t="s">
        <v>160</v>
      </c>
      <c r="K50" s="202" t="s">
        <v>161</v>
      </c>
      <c r="L50" s="202" t="s">
        <v>162</v>
      </c>
      <c r="M50" s="203" t="s">
        <v>163</v>
      </c>
      <c r="N50" s="136"/>
      <c r="O50" s="138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</row>
    <row r="51" spans="1:26" ht="14.25" customHeight="1">
      <c r="A51" s="204" t="s">
        <v>164</v>
      </c>
      <c r="B51" s="205"/>
      <c r="C51" s="206">
        <f>D11</f>
        <v>0</v>
      </c>
      <c r="D51" s="206">
        <f aca="true" t="shared" si="8" ref="D51:D52">C51*B51</f>
        <v>0</v>
      </c>
      <c r="E51" s="207">
        <f aca="true" t="shared" si="9" ref="E51:E52">D51*12</f>
        <v>0</v>
      </c>
      <c r="F51" s="136"/>
      <c r="G51" s="138"/>
      <c r="H51" s="136"/>
      <c r="I51" s="204" t="s">
        <v>164</v>
      </c>
      <c r="J51" s="205"/>
      <c r="K51" s="206">
        <f>L11</f>
        <v>0</v>
      </c>
      <c r="L51" s="206">
        <f aca="true" t="shared" si="10" ref="L51:L52">K51*J51</f>
        <v>0</v>
      </c>
      <c r="M51" s="207">
        <f aca="true" t="shared" si="11" ref="M51:M52">L51*12</f>
        <v>0</v>
      </c>
      <c r="N51" s="136"/>
      <c r="O51" s="138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</row>
    <row r="52" spans="1:26" ht="14.25" customHeight="1">
      <c r="A52" s="208" t="s">
        <v>124</v>
      </c>
      <c r="B52" s="205"/>
      <c r="C52" s="206">
        <f>D19</f>
        <v>0</v>
      </c>
      <c r="D52" s="206">
        <f t="shared" si="8"/>
        <v>0</v>
      </c>
      <c r="E52" s="207">
        <f t="shared" si="9"/>
        <v>0</v>
      </c>
      <c r="F52" s="136"/>
      <c r="G52" s="138"/>
      <c r="H52" s="136"/>
      <c r="I52" s="208" t="s">
        <v>124</v>
      </c>
      <c r="J52" s="205"/>
      <c r="K52" s="206">
        <f>L19</f>
        <v>0</v>
      </c>
      <c r="L52" s="206">
        <f t="shared" si="10"/>
        <v>0</v>
      </c>
      <c r="M52" s="207">
        <f t="shared" si="11"/>
        <v>0</v>
      </c>
      <c r="N52" s="136"/>
      <c r="O52" s="138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</row>
    <row r="53" spans="1:26" ht="14.25" customHeight="1">
      <c r="A53" s="209"/>
      <c r="B53" s="206"/>
      <c r="C53" s="206"/>
      <c r="D53" s="206">
        <f>SUM(D51:D52)</f>
        <v>0</v>
      </c>
      <c r="E53" s="210"/>
      <c r="F53" s="136"/>
      <c r="G53" s="138"/>
      <c r="H53" s="136"/>
      <c r="I53" s="209"/>
      <c r="J53" s="206"/>
      <c r="K53" s="206"/>
      <c r="L53" s="206">
        <f>SUM(L51:L52)</f>
        <v>0</v>
      </c>
      <c r="M53" s="210"/>
      <c r="N53" s="136"/>
      <c r="O53" s="138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</row>
    <row r="54" spans="1:26" ht="14.25" customHeight="1">
      <c r="A54" s="137"/>
      <c r="B54" s="136"/>
      <c r="C54" s="136"/>
      <c r="D54" s="136"/>
      <c r="E54" s="136"/>
      <c r="F54" s="136"/>
      <c r="G54" s="138"/>
      <c r="H54" s="136"/>
      <c r="I54" s="137"/>
      <c r="J54" s="136"/>
      <c r="K54" s="136"/>
      <c r="L54" s="136"/>
      <c r="M54" s="136"/>
      <c r="N54" s="136"/>
      <c r="O54" s="138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</row>
    <row r="55" spans="1:26" ht="14.25" customHeight="1">
      <c r="A55" s="211"/>
      <c r="B55" s="212"/>
      <c r="C55" s="212"/>
      <c r="D55" s="212"/>
      <c r="E55" s="212"/>
      <c r="F55" s="212"/>
      <c r="G55" s="213"/>
      <c r="H55" s="136"/>
      <c r="I55" s="211"/>
      <c r="J55" s="212"/>
      <c r="K55" s="212"/>
      <c r="L55" s="212"/>
      <c r="M55" s="212"/>
      <c r="N55" s="212"/>
      <c r="O55" s="213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</row>
  </sheetData>
  <sheetProtection selectLockedCells="1" selectUnlockedCells="1"/>
  <mergeCells count="100">
    <mergeCell ref="A1:G1"/>
    <mergeCell ref="I1:O1"/>
    <mergeCell ref="A5:G5"/>
    <mergeCell ref="I5:O5"/>
    <mergeCell ref="A6:G6"/>
    <mergeCell ref="I6:O6"/>
    <mergeCell ref="A7:G7"/>
    <mergeCell ref="I7:O7"/>
    <mergeCell ref="A8:G8"/>
    <mergeCell ref="I8:O8"/>
    <mergeCell ref="A9:G9"/>
    <mergeCell ref="I9:O9"/>
    <mergeCell ref="B10:C10"/>
    <mergeCell ref="D10:E10"/>
    <mergeCell ref="F10:G10"/>
    <mergeCell ref="J10:K10"/>
    <mergeCell ref="L10:M10"/>
    <mergeCell ref="N10:O10"/>
    <mergeCell ref="B11:C11"/>
    <mergeCell ref="D11:E11"/>
    <mergeCell ref="F11:G11"/>
    <mergeCell ref="J11:K11"/>
    <mergeCell ref="L11:M11"/>
    <mergeCell ref="N11:O11"/>
    <mergeCell ref="B12:C12"/>
    <mergeCell ref="D12:E12"/>
    <mergeCell ref="F12:G12"/>
    <mergeCell ref="J12:K12"/>
    <mergeCell ref="L12:M12"/>
    <mergeCell ref="N12:O12"/>
    <mergeCell ref="A13:E13"/>
    <mergeCell ref="F13:G13"/>
    <mergeCell ref="I13:M13"/>
    <mergeCell ref="N13:O13"/>
    <mergeCell ref="A14:G14"/>
    <mergeCell ref="I14:O14"/>
    <mergeCell ref="A15:G15"/>
    <mergeCell ref="I15:O15"/>
    <mergeCell ref="A16:G16"/>
    <mergeCell ref="I16:O16"/>
    <mergeCell ref="B17:C17"/>
    <mergeCell ref="D17:E17"/>
    <mergeCell ref="F17:G17"/>
    <mergeCell ref="J17:K17"/>
    <mergeCell ref="L17:M17"/>
    <mergeCell ref="N17:O17"/>
    <mergeCell ref="B18:C18"/>
    <mergeCell ref="D18:E18"/>
    <mergeCell ref="F18:G18"/>
    <mergeCell ref="J18:K18"/>
    <mergeCell ref="L18:M18"/>
    <mergeCell ref="N18:O18"/>
    <mergeCell ref="B19:C19"/>
    <mergeCell ref="D19:E19"/>
    <mergeCell ref="F19:G19"/>
    <mergeCell ref="J19:K19"/>
    <mergeCell ref="L19:M19"/>
    <mergeCell ref="N19:O19"/>
    <mergeCell ref="A20:E20"/>
    <mergeCell ref="F20:G20"/>
    <mergeCell ref="I20:M20"/>
    <mergeCell ref="N20:O20"/>
    <mergeCell ref="A21:G21"/>
    <mergeCell ref="I21:O21"/>
    <mergeCell ref="A22:G22"/>
    <mergeCell ref="I22:O22"/>
    <mergeCell ref="A23:G23"/>
    <mergeCell ref="I23:O23"/>
    <mergeCell ref="A27:F27"/>
    <mergeCell ref="I27:N27"/>
    <mergeCell ref="A28:G28"/>
    <mergeCell ref="I28:O28"/>
    <mergeCell ref="B30:G30"/>
    <mergeCell ref="J30:O30"/>
    <mergeCell ref="B32:G32"/>
    <mergeCell ref="J32:O32"/>
    <mergeCell ref="B33:D33"/>
    <mergeCell ref="J33:L33"/>
    <mergeCell ref="B34:D34"/>
    <mergeCell ref="J34:L34"/>
    <mergeCell ref="B35:D35"/>
    <mergeCell ref="J35:L35"/>
    <mergeCell ref="B36:D36"/>
    <mergeCell ref="J36:L36"/>
    <mergeCell ref="B37:D37"/>
    <mergeCell ref="J37:L37"/>
    <mergeCell ref="B38:D38"/>
    <mergeCell ref="J38:L38"/>
    <mergeCell ref="B39:D39"/>
    <mergeCell ref="J39:L39"/>
    <mergeCell ref="B40:F40"/>
    <mergeCell ref="J40:N40"/>
    <mergeCell ref="A42:F43"/>
    <mergeCell ref="G42:G43"/>
    <mergeCell ref="I42:N43"/>
    <mergeCell ref="O42:O43"/>
    <mergeCell ref="A45:F46"/>
    <mergeCell ref="G45:G46"/>
    <mergeCell ref="I45:N46"/>
    <mergeCell ref="O45:O4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A1" sqref="A1"/>
    </sheetView>
  </sheetViews>
  <sheetFormatPr defaultColWidth="13.7109375" defaultRowHeight="15" customHeight="1"/>
  <cols>
    <col min="1" max="1" width="39.421875" style="1" customWidth="1"/>
    <col min="2" max="2" width="26.57421875" style="1" customWidth="1"/>
    <col min="3" max="3" width="21.140625" style="1" customWidth="1"/>
    <col min="4" max="4" width="20.421875" style="1" customWidth="1"/>
    <col min="5" max="26" width="8.7109375" style="1" customWidth="1"/>
    <col min="27" max="16384" width="14.421875" style="0" customWidth="1"/>
  </cols>
  <sheetData>
    <row r="1" spans="1:26" ht="35.25" customHeight="1">
      <c r="A1" s="214" t="s">
        <v>165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3" spans="1:3" ht="27.75" customHeight="1">
      <c r="A3" s="215"/>
      <c r="B3" s="215"/>
      <c r="C3" s="216"/>
    </row>
    <row r="4" spans="1:3" ht="38.25" customHeight="1">
      <c r="A4" s="217" t="s">
        <v>166</v>
      </c>
      <c r="B4" s="217"/>
      <c r="C4" s="218" t="s">
        <v>167</v>
      </c>
    </row>
    <row r="5" spans="1:3" ht="30" customHeight="1">
      <c r="A5" s="219" t="s">
        <v>168</v>
      </c>
      <c r="B5" s="220" t="s">
        <v>169</v>
      </c>
      <c r="C5" s="221" t="e">
        <f aca="true" t="shared" si="0" ref="C5:C7">#REF!</f>
        <v>#REF!</v>
      </c>
    </row>
    <row r="6" spans="1:3" ht="30.75" customHeight="1">
      <c r="A6" s="219"/>
      <c r="B6" s="216" t="s">
        <v>170</v>
      </c>
      <c r="C6" s="222" t="e">
        <f t="shared" si="0"/>
        <v>#REF!</v>
      </c>
    </row>
    <row r="7" spans="1:3" ht="24" customHeight="1">
      <c r="A7" s="219"/>
      <c r="B7" s="216" t="s">
        <v>171</v>
      </c>
      <c r="C7" s="222" t="e">
        <f t="shared" si="0"/>
        <v>#REF!</v>
      </c>
    </row>
    <row r="8" spans="1:3" ht="27.75" customHeight="1">
      <c r="A8" s="219"/>
      <c r="B8" s="217" t="s">
        <v>52</v>
      </c>
      <c r="C8" s="223" t="e">
        <f>SUM(C5:C7)</f>
        <v>#REF!</v>
      </c>
    </row>
    <row r="9" spans="1:3" ht="27" customHeight="1">
      <c r="A9" s="219" t="s">
        <v>172</v>
      </c>
      <c r="B9" s="220" t="s">
        <v>173</v>
      </c>
      <c r="C9" s="224"/>
    </row>
    <row r="10" spans="1:3" ht="27" customHeight="1">
      <c r="A10" s="219"/>
      <c r="B10" s="217" t="s">
        <v>174</v>
      </c>
      <c r="C10" s="225" t="e">
        <f>#REF!</f>
        <v>#REF!</v>
      </c>
    </row>
    <row r="11" spans="1:3" ht="27" customHeight="1">
      <c r="A11" s="219" t="s">
        <v>175</v>
      </c>
      <c r="B11" s="220" t="s">
        <v>176</v>
      </c>
      <c r="C11" s="225">
        <f>'[1]5'!#REF!</f>
        <v>0</v>
      </c>
    </row>
    <row r="12" spans="1:3" ht="27" customHeight="1">
      <c r="A12" s="219"/>
      <c r="B12" s="226" t="s">
        <v>177</v>
      </c>
      <c r="C12" s="225">
        <f>'[1]5'!#REF!</f>
        <v>0</v>
      </c>
    </row>
    <row r="13" spans="1:3" ht="27" customHeight="1">
      <c r="A13" s="219"/>
      <c r="B13" s="217" t="s">
        <v>90</v>
      </c>
      <c r="C13" s="225">
        <f>'[1]5'!#REF!</f>
        <v>0</v>
      </c>
    </row>
    <row r="14" spans="1:3" ht="27" customHeight="1">
      <c r="A14" s="219"/>
      <c r="B14" s="217" t="s">
        <v>52</v>
      </c>
      <c r="C14" s="225">
        <f>SUM(C11:C13)</f>
        <v>0</v>
      </c>
    </row>
    <row r="15" spans="1:3" ht="27.75" customHeight="1">
      <c r="A15" s="219" t="s">
        <v>178</v>
      </c>
      <c r="B15" s="220" t="s">
        <v>173</v>
      </c>
      <c r="C15" s="227"/>
    </row>
    <row r="16" spans="1:3" ht="27.75" customHeight="1">
      <c r="A16" s="219"/>
      <c r="B16" s="217" t="s">
        <v>174</v>
      </c>
      <c r="C16" s="228"/>
    </row>
    <row r="17" spans="1:4" ht="33" customHeight="1">
      <c r="A17" s="219" t="s">
        <v>179</v>
      </c>
      <c r="B17" s="219"/>
      <c r="C17" s="229"/>
      <c r="D17" s="1" t="s">
        <v>180</v>
      </c>
    </row>
    <row r="18" spans="1:4" ht="33.75" customHeight="1">
      <c r="A18" s="219" t="s">
        <v>181</v>
      </c>
      <c r="B18" s="219"/>
      <c r="C18" s="230"/>
      <c r="D18" s="1" t="s">
        <v>180</v>
      </c>
    </row>
    <row r="19" spans="1:4" ht="33.75" customHeight="1">
      <c r="A19" s="231"/>
      <c r="B19" s="232"/>
      <c r="C19" s="233" t="s">
        <v>182</v>
      </c>
      <c r="D19" s="233" t="s">
        <v>183</v>
      </c>
    </row>
    <row r="20" spans="1:4" ht="24.75" customHeight="1">
      <c r="A20" s="234" t="s">
        <v>184</v>
      </c>
      <c r="B20" s="235" t="s">
        <v>185</v>
      </c>
      <c r="C20" s="236" t="e">
        <f aca="true" t="shared" si="1" ref="C20:C22">#REF!</f>
        <v>#REF!</v>
      </c>
      <c r="D20" s="236" t="e">
        <f aca="true" t="shared" si="2" ref="D20:D22">#REF!</f>
        <v>#REF!</v>
      </c>
    </row>
    <row r="21" spans="1:4" ht="24.75" customHeight="1">
      <c r="A21" s="234"/>
      <c r="B21" s="216" t="s">
        <v>186</v>
      </c>
      <c r="C21" s="236" t="e">
        <f t="shared" si="1"/>
        <v>#REF!</v>
      </c>
      <c r="D21" s="236" t="e">
        <f t="shared" si="2"/>
        <v>#REF!</v>
      </c>
    </row>
    <row r="22" spans="1:4" ht="24.75" customHeight="1">
      <c r="A22" s="234"/>
      <c r="B22" s="217" t="s">
        <v>187</v>
      </c>
      <c r="C22" s="236" t="e">
        <f t="shared" si="1"/>
        <v>#REF!</v>
      </c>
      <c r="D22" s="236" t="e">
        <f t="shared" si="2"/>
        <v>#REF!</v>
      </c>
    </row>
    <row r="23" spans="1:3" ht="34.5" customHeight="1">
      <c r="A23" s="219" t="s">
        <v>188</v>
      </c>
      <c r="B23" s="219"/>
      <c r="C23" s="237"/>
    </row>
    <row r="24" spans="1:3" ht="34.5" customHeight="1">
      <c r="A24" s="219" t="s">
        <v>189</v>
      </c>
      <c r="B24" s="219"/>
      <c r="C24" s="237"/>
    </row>
    <row r="25" spans="1:3" ht="31.5" customHeight="1">
      <c r="A25" s="238" t="s">
        <v>190</v>
      </c>
      <c r="B25" s="238"/>
      <c r="C25" s="239"/>
    </row>
    <row r="26" spans="1:3" ht="43.5" customHeight="1">
      <c r="A26" s="238" t="s">
        <v>191</v>
      </c>
      <c r="B26" s="238"/>
      <c r="C26" s="239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13">
    <mergeCell ref="A3:B3"/>
    <mergeCell ref="A4:B4"/>
    <mergeCell ref="A5:A8"/>
    <mergeCell ref="A9:A10"/>
    <mergeCell ref="A11:A14"/>
    <mergeCell ref="A15:A16"/>
    <mergeCell ref="A17:B17"/>
    <mergeCell ref="A18:B18"/>
    <mergeCell ref="A20:A22"/>
    <mergeCell ref="A23:B23"/>
    <mergeCell ref="A24:B24"/>
    <mergeCell ref="A25:B25"/>
    <mergeCell ref="A26:B2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Viviane Izidoro Ferreira</dc:creator>
  <cp:keywords/>
  <dc:description/>
  <cp:lastModifiedBy/>
  <dcterms:created xsi:type="dcterms:W3CDTF">2018-11-06T13:40:36Z</dcterms:created>
  <dcterms:modified xsi:type="dcterms:W3CDTF">2019-01-16T11:56:57Z</dcterms:modified>
  <cp:category/>
  <cp:version/>
  <cp:contentType/>
  <cp:contentStatus/>
  <cp:revision>1</cp:revision>
</cp:coreProperties>
</file>