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23655" windowHeight="11445" activeTab="1"/>
  </bookViews>
  <sheets>
    <sheet name="Orçamento Sintético Total" sheetId="1" r:id="rId1"/>
    <sheet name="Cronograma" sheetId="2" r:id="rId2"/>
  </sheets>
  <externalReferences>
    <externalReference r:id="rId5"/>
  </externalReferences>
  <definedNames>
    <definedName name="_xlnm.Print_Area" localSheetId="1">'Cronograma'!$A$7:$K$46</definedName>
    <definedName name="_xlnm.Print_Area" localSheetId="0">'Orçamento Sintético Total'!$A$1:$L$300</definedName>
  </definedNames>
  <calcPr fullCalcOnLoad="1"/>
</workbook>
</file>

<file path=xl/sharedStrings.xml><?xml version="1.0" encoding="utf-8"?>
<sst xmlns="http://schemas.openxmlformats.org/spreadsheetml/2006/main" count="1329" uniqueCount="826">
  <si>
    <t>MOVIMENTO DE TERRA / DEMOLIÇÕES</t>
  </si>
  <si>
    <t xml:space="preserve"> 2.1 </t>
  </si>
  <si>
    <t xml:space="preserve"> 93358 </t>
  </si>
  <si>
    <t>m³</t>
  </si>
  <si>
    <t xml:space="preserve"> 2.2 </t>
  </si>
  <si>
    <t xml:space="preserve"> 74205/001 </t>
  </si>
  <si>
    <t xml:space="preserve"> 2.3 </t>
  </si>
  <si>
    <t xml:space="preserve"> 030105 </t>
  </si>
  <si>
    <t>AGETOP CIVIL</t>
  </si>
  <si>
    <t xml:space="preserve"> 2.4 </t>
  </si>
  <si>
    <t xml:space="preserve"> 93368 </t>
  </si>
  <si>
    <t xml:space="preserve"> 2.5 </t>
  </si>
  <si>
    <t xml:space="preserve"> 97628 </t>
  </si>
  <si>
    <t xml:space="preserve"> 3 </t>
  </si>
  <si>
    <t>INFRAESTRUTURA / FUNDAÇÕES SIMPLES</t>
  </si>
  <si>
    <t xml:space="preserve"> 3.1 </t>
  </si>
  <si>
    <t xml:space="preserve"> 90880 </t>
  </si>
  <si>
    <t>M</t>
  </si>
  <si>
    <t xml:space="preserve"> 3.2 </t>
  </si>
  <si>
    <t xml:space="preserve"> 9.112 </t>
  </si>
  <si>
    <t>Próprio</t>
  </si>
  <si>
    <t xml:space="preserve"> 4 </t>
  </si>
  <si>
    <t xml:space="preserve"> 4.1 </t>
  </si>
  <si>
    <t xml:space="preserve"> 74202/002 </t>
  </si>
  <si>
    <t xml:space="preserve"> 4.2 </t>
  </si>
  <si>
    <t xml:space="preserve"> 9.035 </t>
  </si>
  <si>
    <t xml:space="preserve"> 4.3 </t>
  </si>
  <si>
    <t xml:space="preserve"> 1.23 </t>
  </si>
  <si>
    <t xml:space="preserve"> 4.4 </t>
  </si>
  <si>
    <t xml:space="preserve"> 9.075 </t>
  </si>
  <si>
    <t xml:space="preserve"> 5 </t>
  </si>
  <si>
    <t>ALVENARIA / VEDAÇÃO</t>
  </si>
  <si>
    <t xml:space="preserve"> 5.1 </t>
  </si>
  <si>
    <t xml:space="preserve"> 87525 </t>
  </si>
  <si>
    <t xml:space="preserve"> 5.2 </t>
  </si>
  <si>
    <t xml:space="preserve"> 72131 </t>
  </si>
  <si>
    <t xml:space="preserve"> 5.3 </t>
  </si>
  <si>
    <t xml:space="preserve"> 96359 </t>
  </si>
  <si>
    <t xml:space="preserve"> 5.4 </t>
  </si>
  <si>
    <t xml:space="preserve"> 13.018 </t>
  </si>
  <si>
    <t xml:space="preserve"> 5.5 </t>
  </si>
  <si>
    <t xml:space="preserve"> 2.332 </t>
  </si>
  <si>
    <t xml:space="preserve"> 5.6 </t>
  </si>
  <si>
    <t xml:space="preserve"> 9054 </t>
  </si>
  <si>
    <t xml:space="preserve"> 5.7 </t>
  </si>
  <si>
    <t xml:space="preserve"> 6 </t>
  </si>
  <si>
    <t>ESQUADRIAS</t>
  </si>
  <si>
    <t xml:space="preserve"> 6.1 </t>
  </si>
  <si>
    <t xml:space="preserve"> 94569 </t>
  </si>
  <si>
    <t xml:space="preserve"> 6.2 </t>
  </si>
  <si>
    <t xml:space="preserve"> 94575 </t>
  </si>
  <si>
    <t xml:space="preserve"> 6.3 </t>
  </si>
  <si>
    <t xml:space="preserve"> 94586 </t>
  </si>
  <si>
    <t xml:space="preserve"> 6.4 </t>
  </si>
  <si>
    <t xml:space="preserve"> 6.5 </t>
  </si>
  <si>
    <t xml:space="preserve"> 6.6 </t>
  </si>
  <si>
    <t xml:space="preserve"> 94573 </t>
  </si>
  <si>
    <t xml:space="preserve"> 6.7 </t>
  </si>
  <si>
    <t xml:space="preserve"> 94579 </t>
  </si>
  <si>
    <t xml:space="preserve"> 6.8 </t>
  </si>
  <si>
    <t xml:space="preserve"> 6.9 </t>
  </si>
  <si>
    <t xml:space="preserve"> 94570 </t>
  </si>
  <si>
    <t xml:space="preserve"> 6.10 </t>
  </si>
  <si>
    <t xml:space="preserve"> 6.11 </t>
  </si>
  <si>
    <t xml:space="preserve"> 6.12 </t>
  </si>
  <si>
    <t xml:space="preserve"> 94585 </t>
  </si>
  <si>
    <t xml:space="preserve"> 6.13 </t>
  </si>
  <si>
    <t xml:space="preserve"> 2.333 </t>
  </si>
  <si>
    <t xml:space="preserve"> 6.14 </t>
  </si>
  <si>
    <t xml:space="preserve"> 91332 </t>
  </si>
  <si>
    <t>UN</t>
  </si>
  <si>
    <t xml:space="preserve"> 6.15 </t>
  </si>
  <si>
    <t xml:space="preserve"> 6.16 </t>
  </si>
  <si>
    <t xml:space="preserve"> 90843 </t>
  </si>
  <si>
    <t xml:space="preserve"> 6.17 </t>
  </si>
  <si>
    <t xml:space="preserve"> 91338 </t>
  </si>
  <si>
    <t xml:space="preserve"> 6.18 </t>
  </si>
  <si>
    <t xml:space="preserve"> 91329 </t>
  </si>
  <si>
    <t xml:space="preserve"> 6.19 </t>
  </si>
  <si>
    <t xml:space="preserve"> 91335 </t>
  </si>
  <si>
    <t xml:space="preserve"> 6.20 </t>
  </si>
  <si>
    <t xml:space="preserve"> 91337 </t>
  </si>
  <si>
    <t xml:space="preserve"> 6.21 </t>
  </si>
  <si>
    <t xml:space="preserve"> 91336 </t>
  </si>
  <si>
    <t xml:space="preserve"> 6.22 </t>
  </si>
  <si>
    <t xml:space="preserve"> 91341 </t>
  </si>
  <si>
    <t xml:space="preserve"> 6.23 </t>
  </si>
  <si>
    <t xml:space="preserve"> 90838 </t>
  </si>
  <si>
    <t xml:space="preserve"> 6.24 </t>
  </si>
  <si>
    <t xml:space="preserve"> 74072/002 </t>
  </si>
  <si>
    <t xml:space="preserve"> 6.25 </t>
  </si>
  <si>
    <t xml:space="preserve"> 84862 </t>
  </si>
  <si>
    <t xml:space="preserve"> 6.26 </t>
  </si>
  <si>
    <t xml:space="preserve"> 74194/001 </t>
  </si>
  <si>
    <t xml:space="preserve"> 6.27 </t>
  </si>
  <si>
    <t xml:space="preserve"> 00011572 </t>
  </si>
  <si>
    <t xml:space="preserve"> 6.28 </t>
  </si>
  <si>
    <t xml:space="preserve"> 6.010 </t>
  </si>
  <si>
    <t xml:space="preserve"> 6.29 </t>
  </si>
  <si>
    <t xml:space="preserve"> 00039620 </t>
  </si>
  <si>
    <t xml:space="preserve"> 7 </t>
  </si>
  <si>
    <t>COBERTURA</t>
  </si>
  <si>
    <t xml:space="preserve"> 7.1 </t>
  </si>
  <si>
    <t xml:space="preserve"> 8346 </t>
  </si>
  <si>
    <t xml:space="preserve"> 7.2 </t>
  </si>
  <si>
    <t xml:space="preserve"> 94216 </t>
  </si>
  <si>
    <t xml:space="preserve"> 7.3 </t>
  </si>
  <si>
    <t xml:space="preserve"> 94228 </t>
  </si>
  <si>
    <t xml:space="preserve"> 7.4 </t>
  </si>
  <si>
    <t xml:space="preserve"> 94450 </t>
  </si>
  <si>
    <t xml:space="preserve"> 7.5 </t>
  </si>
  <si>
    <t xml:space="preserve"> 94231 </t>
  </si>
  <si>
    <t xml:space="preserve"> 10 </t>
  </si>
  <si>
    <t>INSTALAÇÕES HIDRÁULICAS E SANITÁRIAS</t>
  </si>
  <si>
    <t xml:space="preserve"> 10.1 </t>
  </si>
  <si>
    <t>ÁGUA FRIA</t>
  </si>
  <si>
    <t xml:space="preserve"> 10.1.1 </t>
  </si>
  <si>
    <t xml:space="preserve"> 91785 </t>
  </si>
  <si>
    <t xml:space="preserve"> 10.1.2 </t>
  </si>
  <si>
    <t xml:space="preserve"> 91786 </t>
  </si>
  <si>
    <t xml:space="preserve"> 10.1.3 </t>
  </si>
  <si>
    <t xml:space="preserve"> 91787 </t>
  </si>
  <si>
    <t xml:space="preserve"> 10.1.4 </t>
  </si>
  <si>
    <t xml:space="preserve"> 91788 </t>
  </si>
  <si>
    <t xml:space="preserve"> 10.1.5 </t>
  </si>
  <si>
    <t xml:space="preserve"> 94652 </t>
  </si>
  <si>
    <t xml:space="preserve"> 10.1.6 </t>
  </si>
  <si>
    <t xml:space="preserve"> 94653 </t>
  </si>
  <si>
    <t xml:space="preserve"> 10.1.7 </t>
  </si>
  <si>
    <t xml:space="preserve"> 94654 </t>
  </si>
  <si>
    <t xml:space="preserve"> 10.1.8 </t>
  </si>
  <si>
    <t xml:space="preserve"> 94792 </t>
  </si>
  <si>
    <t xml:space="preserve"> 10.1.9 </t>
  </si>
  <si>
    <t xml:space="preserve"> 94500 </t>
  </si>
  <si>
    <t xml:space="preserve"> 10.1.10 </t>
  </si>
  <si>
    <t xml:space="preserve"> 73795/006 </t>
  </si>
  <si>
    <t>VÁLVULA REDUTORA DE PRESSÃO COM MANÔMETRO - 3"</t>
  </si>
  <si>
    <t xml:space="preserve"> 10.2 </t>
  </si>
  <si>
    <t>ÁGUA QUENTE</t>
  </si>
  <si>
    <t xml:space="preserve"> 10.2.1 </t>
  </si>
  <si>
    <t xml:space="preserve"> 89634 </t>
  </si>
  <si>
    <t xml:space="preserve"> 10.2.2 </t>
  </si>
  <si>
    <t xml:space="preserve"> 89635 </t>
  </si>
  <si>
    <t xml:space="preserve"> 10.2.3 </t>
  </si>
  <si>
    <t xml:space="preserve"> 94720 </t>
  </si>
  <si>
    <t xml:space="preserve"> 10.2.4 </t>
  </si>
  <si>
    <t xml:space="preserve"> 10.2.5 </t>
  </si>
  <si>
    <t xml:space="preserve"> 94498 </t>
  </si>
  <si>
    <t xml:space="preserve"> 10.2.6 </t>
  </si>
  <si>
    <t xml:space="preserve"> 73795/005 </t>
  </si>
  <si>
    <t>VÁLVULA REDUTORA DE PRESSÃO COM MANÔMETRO - 2"</t>
  </si>
  <si>
    <t xml:space="preserve"> 10.3 </t>
  </si>
  <si>
    <t>ESGOTO SANITÁRIO</t>
  </si>
  <si>
    <t xml:space="preserve"> 10.3.1 </t>
  </si>
  <si>
    <t xml:space="preserve"> 91792 </t>
  </si>
  <si>
    <t xml:space="preserve"> 10.3.2 </t>
  </si>
  <si>
    <t xml:space="preserve"> 91793 </t>
  </si>
  <si>
    <t xml:space="preserve"> 10.3.3 </t>
  </si>
  <si>
    <t xml:space="preserve"> 91794 </t>
  </si>
  <si>
    <t xml:space="preserve"> 10.3.4 </t>
  </si>
  <si>
    <t xml:space="preserve"> 91795 </t>
  </si>
  <si>
    <t xml:space="preserve"> 10.3.5 </t>
  </si>
  <si>
    <t xml:space="preserve"> 72289 </t>
  </si>
  <si>
    <t xml:space="preserve"> 10.3.6 </t>
  </si>
  <si>
    <t xml:space="preserve"> 89707 </t>
  </si>
  <si>
    <t xml:space="preserve"> 10.3.7 </t>
  </si>
  <si>
    <t xml:space="preserve"> 89708 </t>
  </si>
  <si>
    <t xml:space="preserve"> 10.3.8 </t>
  </si>
  <si>
    <t xml:space="preserve"> 89709 </t>
  </si>
  <si>
    <t xml:space="preserve"> 10.3.9 </t>
  </si>
  <si>
    <t xml:space="preserve"> 98110 </t>
  </si>
  <si>
    <t xml:space="preserve"> 10.4 </t>
  </si>
  <si>
    <t>ESGOTO PLUVIAL</t>
  </si>
  <si>
    <t xml:space="preserve"> 10.4.1 </t>
  </si>
  <si>
    <t xml:space="preserve"> 91790 </t>
  </si>
  <si>
    <t xml:space="preserve"> 10.4.2 </t>
  </si>
  <si>
    <t xml:space="preserve"> 91791 </t>
  </si>
  <si>
    <t xml:space="preserve"> 10.4.3 </t>
  </si>
  <si>
    <t xml:space="preserve"> 90711 </t>
  </si>
  <si>
    <t xml:space="preserve"> 10.4.4 </t>
  </si>
  <si>
    <t xml:space="preserve"> 10.5 </t>
  </si>
  <si>
    <t>APARELHOS HIDROSSANITÁRIOS - LOUÇAS E METAIS</t>
  </si>
  <si>
    <t xml:space="preserve"> 10.5.1 </t>
  </si>
  <si>
    <t xml:space="preserve"> 86941 </t>
  </si>
  <si>
    <t xml:space="preserve"> 10.5.2 </t>
  </si>
  <si>
    <t xml:space="preserve"> 86942 </t>
  </si>
  <si>
    <t xml:space="preserve"> 10.5.3 </t>
  </si>
  <si>
    <t xml:space="preserve"> 86935 </t>
  </si>
  <si>
    <t xml:space="preserve"> 10.5.4 </t>
  </si>
  <si>
    <t xml:space="preserve"> 10.010 </t>
  </si>
  <si>
    <t>unid</t>
  </si>
  <si>
    <t xml:space="preserve"> 10.5.5 </t>
  </si>
  <si>
    <t xml:space="preserve"> 95472 </t>
  </si>
  <si>
    <t xml:space="preserve"> 10.5.6 </t>
  </si>
  <si>
    <t xml:space="preserve"> 40729 </t>
  </si>
  <si>
    <t xml:space="preserve"> 10.5.7 </t>
  </si>
  <si>
    <t xml:space="preserve"> 86932 </t>
  </si>
  <si>
    <t xml:space="preserve"> 10.5.8 </t>
  </si>
  <si>
    <t xml:space="preserve"> 86909 </t>
  </si>
  <si>
    <t xml:space="preserve"> 10.5.9 </t>
  </si>
  <si>
    <t xml:space="preserve"> 9.103 </t>
  </si>
  <si>
    <t xml:space="preserve"> 10.5.10 </t>
  </si>
  <si>
    <t xml:space="preserve"> 86911 </t>
  </si>
  <si>
    <t xml:space="preserve"> 10.5.11 </t>
  </si>
  <si>
    <t xml:space="preserve"> 9502 </t>
  </si>
  <si>
    <t xml:space="preserve"> 10.5.12 </t>
  </si>
  <si>
    <t xml:space="preserve"> 95547 </t>
  </si>
  <si>
    <t xml:space="preserve"> 10.5.13 </t>
  </si>
  <si>
    <t xml:space="preserve"> 00037400 </t>
  </si>
  <si>
    <t xml:space="preserve"> 10.5.14 </t>
  </si>
  <si>
    <t xml:space="preserve"> 00037401 </t>
  </si>
  <si>
    <t xml:space="preserve"> 10.5.15 </t>
  </si>
  <si>
    <t xml:space="preserve"> 10.5.16 </t>
  </si>
  <si>
    <t xml:space="preserve"> 9535 </t>
  </si>
  <si>
    <t xml:space="preserve"> 10.5.17 </t>
  </si>
  <si>
    <t xml:space="preserve"> 00036209 </t>
  </si>
  <si>
    <t xml:space="preserve"> 10.5.18 </t>
  </si>
  <si>
    <t xml:space="preserve"> 00036081 </t>
  </si>
  <si>
    <t xml:space="preserve"> 10.5.19 </t>
  </si>
  <si>
    <t xml:space="preserve"> 2.337 </t>
  </si>
  <si>
    <t xml:space="preserve"> 11 </t>
  </si>
  <si>
    <t>IMPERMEABILIZAÇÕES</t>
  </si>
  <si>
    <t xml:space="preserve"> 11.1 </t>
  </si>
  <si>
    <t xml:space="preserve"> 83738 </t>
  </si>
  <si>
    <t xml:space="preserve"> 11.2 </t>
  </si>
  <si>
    <t xml:space="preserve"> 83746 </t>
  </si>
  <si>
    <t xml:space="preserve"> 11.3 </t>
  </si>
  <si>
    <t xml:space="preserve"> 8830 </t>
  </si>
  <si>
    <t>m</t>
  </si>
  <si>
    <t xml:space="preserve"> 12 </t>
  </si>
  <si>
    <t>INSTALAÇÕES DE COMBATE À INCÊNDIO</t>
  </si>
  <si>
    <t xml:space="preserve"> 12.1 </t>
  </si>
  <si>
    <t xml:space="preserve"> 96765 </t>
  </si>
  <si>
    <t xml:space="preserve"> 92368 </t>
  </si>
  <si>
    <t xml:space="preserve"> 92367 </t>
  </si>
  <si>
    <t xml:space="preserve"> 92644 </t>
  </si>
  <si>
    <t xml:space="preserve"> 92642 </t>
  </si>
  <si>
    <t xml:space="preserve"> 92636 </t>
  </si>
  <si>
    <t xml:space="preserve"> 92390 </t>
  </si>
  <si>
    <t xml:space="preserve"> 92389 </t>
  </si>
  <si>
    <t xml:space="preserve"> 72553 </t>
  </si>
  <si>
    <t xml:space="preserve"> 00037558 </t>
  </si>
  <si>
    <t xml:space="preserve"> 13 </t>
  </si>
  <si>
    <t>REVESTIMENTOS</t>
  </si>
  <si>
    <t xml:space="preserve"> 13.1 </t>
  </si>
  <si>
    <t>REVESTIMENTO INTERNO</t>
  </si>
  <si>
    <t xml:space="preserve"> 13.1.1 </t>
  </si>
  <si>
    <t xml:space="preserve"> 87879 </t>
  </si>
  <si>
    <t xml:space="preserve"> 13.1.2 </t>
  </si>
  <si>
    <t xml:space="preserve"> 89173 </t>
  </si>
  <si>
    <t xml:space="preserve"> 13.1.3 </t>
  </si>
  <si>
    <t xml:space="preserve"> 75481 </t>
  </si>
  <si>
    <t xml:space="preserve"> 13.2 </t>
  </si>
  <si>
    <t>REVESTIMENTO EXTERNO</t>
  </si>
  <si>
    <t xml:space="preserve"> 13.2.1 </t>
  </si>
  <si>
    <t xml:space="preserve"> 87905 </t>
  </si>
  <si>
    <t xml:space="preserve"> 13.2.2 </t>
  </si>
  <si>
    <t xml:space="preserve"> 13.2.3 </t>
  </si>
  <si>
    <t xml:space="preserve"> 87781 </t>
  </si>
  <si>
    <t xml:space="preserve"> 13.3 </t>
  </si>
  <si>
    <t>FORROS</t>
  </si>
  <si>
    <t xml:space="preserve"> 13.3.1 </t>
  </si>
  <si>
    <t xml:space="preserve"> 22.03.140 </t>
  </si>
  <si>
    <t>CPOS</t>
  </si>
  <si>
    <t xml:space="preserve"> 13.3.2 </t>
  </si>
  <si>
    <t xml:space="preserve"> 96114 </t>
  </si>
  <si>
    <t xml:space="preserve"> 13.4 </t>
  </si>
  <si>
    <t>PISOS E PAVIMENTAÇÕES</t>
  </si>
  <si>
    <t xml:space="preserve"> 13.4.1 </t>
  </si>
  <si>
    <t xml:space="preserve"> 87263 </t>
  </si>
  <si>
    <t xml:space="preserve"> 13.4.2 </t>
  </si>
  <si>
    <t xml:space="preserve"> 87298 </t>
  </si>
  <si>
    <t xml:space="preserve"> 13.4.3 </t>
  </si>
  <si>
    <t xml:space="preserve"> 13.014 </t>
  </si>
  <si>
    <t xml:space="preserve"> 13.4.4 </t>
  </si>
  <si>
    <t xml:space="preserve"> 2.398 </t>
  </si>
  <si>
    <t xml:space="preserve"> 13.5 </t>
  </si>
  <si>
    <t>RODAPÉS / SOLEIRAS / PEITORIS</t>
  </si>
  <si>
    <t xml:space="preserve"> 13.5.1 </t>
  </si>
  <si>
    <t xml:space="preserve"> 13.003 </t>
  </si>
  <si>
    <t xml:space="preserve"> 13.5.2 </t>
  </si>
  <si>
    <t xml:space="preserve"> 9.348 </t>
  </si>
  <si>
    <t xml:space="preserve"> 13.5.3 </t>
  </si>
  <si>
    <t xml:space="preserve"> 9.046 </t>
  </si>
  <si>
    <t xml:space="preserve"> 13.5.4 </t>
  </si>
  <si>
    <t xml:space="preserve"> 9.047 </t>
  </si>
  <si>
    <t xml:space="preserve"> 13.5.5 </t>
  </si>
  <si>
    <t xml:space="preserve"> 2.399 </t>
  </si>
  <si>
    <t xml:space="preserve"> 13.5.6 </t>
  </si>
  <si>
    <t xml:space="preserve"> 27.04.070 </t>
  </si>
  <si>
    <t xml:space="preserve"> 14 </t>
  </si>
  <si>
    <t>VIDROS</t>
  </si>
  <si>
    <t xml:space="preserve"> 14.1 </t>
  </si>
  <si>
    <t xml:space="preserve"> 85005 </t>
  </si>
  <si>
    <t xml:space="preserve"> 14.2 </t>
  </si>
  <si>
    <t xml:space="preserve"> 84959 </t>
  </si>
  <si>
    <t xml:space="preserve"> 15 </t>
  </si>
  <si>
    <t>PINTURA</t>
  </si>
  <si>
    <t xml:space="preserve"> 15.1 </t>
  </si>
  <si>
    <t>PINTURA INTERNA</t>
  </si>
  <si>
    <t xml:space="preserve"> 15.1.1 </t>
  </si>
  <si>
    <t xml:space="preserve"> 88485 </t>
  </si>
  <si>
    <t xml:space="preserve"> 15.1.2 </t>
  </si>
  <si>
    <t xml:space="preserve"> 88489 </t>
  </si>
  <si>
    <t xml:space="preserve"> 15.1.3 </t>
  </si>
  <si>
    <t xml:space="preserve"> 74065/002 </t>
  </si>
  <si>
    <t xml:space="preserve"> 15.1.4 </t>
  </si>
  <si>
    <t xml:space="preserve"> 74145/001 </t>
  </si>
  <si>
    <t xml:space="preserve"> 15.1.5 </t>
  </si>
  <si>
    <t xml:space="preserve"> 15.002 </t>
  </si>
  <si>
    <t>MASSA ACRILICA</t>
  </si>
  <si>
    <t xml:space="preserve"> 15.1.6 </t>
  </si>
  <si>
    <t xml:space="preserve"> 79460 </t>
  </si>
  <si>
    <t xml:space="preserve"> 15.2 </t>
  </si>
  <si>
    <t>PINTURA EXTERNA</t>
  </si>
  <si>
    <t xml:space="preserve"> 15.2.1 </t>
  </si>
  <si>
    <t xml:space="preserve"> 88411 </t>
  </si>
  <si>
    <t xml:space="preserve"> 15.2.2 </t>
  </si>
  <si>
    <t>SERVIÇOS COMPLEMENTARES</t>
  </si>
  <si>
    <t xml:space="preserve"> 16.1 </t>
  </si>
  <si>
    <t xml:space="preserve"> 2.393 </t>
  </si>
  <si>
    <t>UNID</t>
  </si>
  <si>
    <t xml:space="preserve"> 9537 </t>
  </si>
  <si>
    <t>LIMPEZA FINAL DA OBRA</t>
  </si>
  <si>
    <t>Totais -&gt;</t>
  </si>
  <si>
    <t>Tipo de Licitação</t>
  </si>
  <si>
    <t/>
  </si>
  <si>
    <t>Abertura da Licitação</t>
  </si>
  <si>
    <t>Número do Processo Licitatório</t>
  </si>
  <si>
    <t xml:space="preserve">_______________________________________________________________
Universidade Federal de Santa Maria
</t>
  </si>
  <si>
    <t>OBRA DE CONCLUSÃO UTIS/HUSM</t>
  </si>
  <si>
    <t xml:space="preserve">SINAPI - 08/2018 - Rio Grande do Sul
SICRO3 - 05/2018 - Rio Grande do Sul
SICRO2 - 11/2016 - Rio Grande do Sul
ORSE - 07/2018 - Sergipe
SETOP - 01/2018 - Minas Gerais
IOPES - 06/2018 - Espírito Santo
SIURB - 01/2018 - São Paulo
SIURB INFRA - 01/2018 - São Paulo
SUDECAP - 08/2018 - Minas Gerais
CPOS - 07/2018 - São Paulo
FDE - 07/2018 - São Paulo
AGETOP CIVIL - 11/2017 - Goiás
CAERN - 11/2017 - Rio Grande do Norte
</t>
  </si>
  <si>
    <t xml:space="preserve">AUXILIAR DE ESCRITORIO </t>
  </si>
  <si>
    <t>MESTRE DE OBRAS</t>
  </si>
  <si>
    <t xml:space="preserve">ENGENHEIRO CIVIL </t>
  </si>
  <si>
    <t>PROJETO "AS BUILT"</t>
  </si>
  <si>
    <t>TAPUMES</t>
  </si>
  <si>
    <t>BARRACO DE OBRA - REFORMA</t>
  </si>
  <si>
    <t xml:space="preserve">PLACA DE OBRA </t>
  </si>
  <si>
    <t>BANDEJA DE PROTEÇÃO</t>
  </si>
  <si>
    <t>ESCAVAÇÃO MANUAL DE VALAS</t>
  </si>
  <si>
    <t>ESCAVACAO MECANICA</t>
  </si>
  <si>
    <t xml:space="preserve">TRANSPORTE DE ENTULHO </t>
  </si>
  <si>
    <t>REATERRO DE VALA</t>
  </si>
  <si>
    <t>DEMOLIÇÃO DE CONCRETO ARMADO</t>
  </si>
  <si>
    <t>ESTACA ESCAVADA - 25 CM DE DIÂMETRO</t>
  </si>
  <si>
    <t>VIGA DE FUNDAÇÃO EM CONCRETO ARMADO USINADO - FCK 25 MPA</t>
  </si>
  <si>
    <t>SUPRAESTRUTURA</t>
  </si>
  <si>
    <t>LAJE PRE-MOLDADA - ESPESSURA DE 12 cm</t>
  </si>
  <si>
    <t>LAJE MACIÇA - ESPESSURA DE 10 cm (MARQUISE ENTRADA PRINCIPAL)</t>
  </si>
  <si>
    <t>VIGA EM CONCRETO ARMADO USINADO - FCK 25 MPA</t>
  </si>
  <si>
    <t>PILAR EM CONCRETO ARMADO USINADO - FCK 25 MPA</t>
  </si>
  <si>
    <t>ALVENARIA DE VEDAÇÃO TIJOLO FURADO</t>
  </si>
  <si>
    <t>ALVENARIA TIJOLO MACICO</t>
  </si>
  <si>
    <t>PAREDE DE GESSO ACARTONADO COMUM</t>
  </si>
  <si>
    <t>PAREDE DE GESSO ACARTONADO RESISTENTE À UMIDADE (RU)</t>
  </si>
  <si>
    <t>FECHAMENTO EM CHAPAS DE ACM COR CINZA</t>
  </si>
  <si>
    <t>BRISE METÁLICO VERTICAL TIPO LINEAR - CFE. ESPECIFICAÇÕES</t>
  </si>
  <si>
    <t>BRISE METÁLICO HORIZONTAL TIPO LINEAR - CFE. ESPECIFICAÇÕES</t>
  </si>
  <si>
    <t>JANELA DE ALUMÍNIO MAXIM-AR, TIPO J1-M, 110X130 CM</t>
  </si>
  <si>
    <t>JANELA DE ALUMÍNIO MAXIM-AR, TIPO J2-M, 110X130 CM</t>
  </si>
  <si>
    <t>JANELA FIXA DE ALUMÍNIO, TIPO J1-F, 110X130 CM, COM PERSIANA EMBUTIDA</t>
  </si>
  <si>
    <t>JANELA FIXA DE ALUMÍNIO, TIPO J1-F, 110X1O0 CM, COM PERSIANA EMBUTIDA</t>
  </si>
  <si>
    <t>JANELA FIXA DE ALUMÍNIO, TIPO J2-F, 110X130 CM</t>
  </si>
  <si>
    <t>JANELA BASCULANTE DE ALUMÍNIO, TIPO J1-B, 110X130 CM, COM 3 DIVISÕES EM VIDRO DE 6 mm</t>
  </si>
  <si>
    <t>JANELA BASCULANTE DE ALUMÍNIO, TIPO J2-B, 110X130 CM, COM 2 DIVISÕES EM VIDRO DE 6 mm</t>
  </si>
  <si>
    <t>JANELA BASCULANTE DE ALUMÍNIO, TIPO J3-B, 110X130 CM, COM 2 DIVISÕES EM VIDRO ARAMADO DE 6 mm</t>
  </si>
  <si>
    <t>VISOR DE ALUMÍNIO, VIDRO FIXO, TIPO V1, 100X100 CM</t>
  </si>
  <si>
    <t>VISOR DE ALUMÍNIO, VIDRO FIXO, TIPO V2, 190X100 CM</t>
  </si>
  <si>
    <t>VISOR DE ALUMÍNIO, VIDRO FIXO, TIPO V3, 240X100 CM</t>
  </si>
  <si>
    <t>JANELA DE ALUMÍNIO VENEZIANADA, TIPO J1V, 110X130 CM</t>
  </si>
  <si>
    <t>ESQUADRIA ENTRADA PRINCIPAL - DIMENSÕES 1540x355 CM</t>
  </si>
  <si>
    <t>PORTA P1  DE MADEIRA SEMI-OCA, 80X210CM</t>
  </si>
  <si>
    <t>PORTA P2  DE MADEIRA SEMI-OCA, 80X210CM PARA BANHEIRO PNE</t>
  </si>
  <si>
    <t>PORTA P3  DE MADEIRA SEMI-OCA, DE CORRER, 80X210CM</t>
  </si>
  <si>
    <t>PORTA P4 DE ALUMÍNIO, VENEZIANADA, 80X210CM</t>
  </si>
  <si>
    <t>PORTA P5  DE MADEIRA SEMI-OCA, 60X180CM, PARA BANHEIRO</t>
  </si>
  <si>
    <t>PORTA P6 DE MADEIRA SEMI-OCA, 120X210CM</t>
  </si>
  <si>
    <t>PORTA P7 DE MADEIRA SEMI-OCA, 160X210CM,  DUAS FOLHAS</t>
  </si>
  <si>
    <t>PORTA P8 DE MADEIRA SEMI-OCA, 160X210CM, DUAS FOLHAS, COM VISORES DE 66X40CM C/ VIDRO 6mm</t>
  </si>
  <si>
    <t>PORTA P9 DE ALUMÍNIO, COM 4 FOLHAS, SANFONADA</t>
  </si>
  <si>
    <t xml:space="preserve">PORTA CORTA-FOGO PCF1, 140X210X4CM </t>
  </si>
  <si>
    <t xml:space="preserve">CORRIMAO EM TUBO ACO GALVANIZADO 2 1/2" </t>
  </si>
  <si>
    <t>GUARDA-CORPO COM CORRIMAO EM TUBO DE ACO GALVANIZADO 2 1/2"</t>
  </si>
  <si>
    <t xml:space="preserve">ESCADA TIPO MARINHEIRO </t>
  </si>
  <si>
    <t>PRENDEDOR / TRAVA DE PORTA</t>
  </si>
  <si>
    <t xml:space="preserve">CHAPA GALVANIZADA 40x80 cm PARA PROTEÇÃO DE PORTA PNE </t>
  </si>
  <si>
    <t>BARRA ANTIPANICO</t>
  </si>
  <si>
    <t>ESTRUTURA METÁLICA PARA COBERTURAS</t>
  </si>
  <si>
    <t>TELHA METÁLICA TERMOACÚSTICA E = 40 MM</t>
  </si>
  <si>
    <t xml:space="preserve">CALHAS </t>
  </si>
  <si>
    <t>RUFOS</t>
  </si>
  <si>
    <t>CAPEAMENTO PARA PLATIBANDA</t>
  </si>
  <si>
    <t>INSTALAÇÕES ELÉTRICAS</t>
  </si>
  <si>
    <t>8.1</t>
  </si>
  <si>
    <t>CABOS</t>
  </si>
  <si>
    <t>8.1.1</t>
  </si>
  <si>
    <t xml:space="preserve"> 92990 </t>
  </si>
  <si>
    <t>CABO DE COBRE FLEXÍVEL ISOLADO, 70 MM², ANTI-CHAMA 0,6/1,0 KV, PARA DISTRIBUIÇÃO - FORNECIMENTO E INSTALAÇÃO. AF_12/2015</t>
  </si>
  <si>
    <t>8.1.2</t>
  </si>
  <si>
    <t xml:space="preserve"> 91929 </t>
  </si>
  <si>
    <t>CABO DE COBRE FLEXÍVEL ISOLADO, 4 MM², ANTI-CHAMA 0,6/1,0 KV, PARA CIRCUITOS TERMINAIS - FORNECIMENTO E INSTALAÇÃO. AF_12/2015</t>
  </si>
  <si>
    <t>8.1.3</t>
  </si>
  <si>
    <t xml:space="preserve"> 92981 </t>
  </si>
  <si>
    <t>CABO DE COBRE FLEXÍVEL ISOLADO, 16 MM², ANTI-CHAMA 450/750 V, PARA DISTRIBUIÇÃO - FORNECIMENTO E INSTALAÇÃO. AF_12/2015</t>
  </si>
  <si>
    <t>8.1.4</t>
  </si>
  <si>
    <t xml:space="preserve"> 92979 </t>
  </si>
  <si>
    <t>CABO DE COBRE FLEXÍVEL ISOLADO, 10 MM², ANTI-CHAMA 450/750 V, PARA DISTRIBUIÇÃO - FORNECIMENTO E INSTALAÇÃO. AF_12/2015</t>
  </si>
  <si>
    <t>8.1.5</t>
  </si>
  <si>
    <t xml:space="preserve"> 91928 </t>
  </si>
  <si>
    <t>CABO DE COBRE FLEXÍVEL ISOLADO, 4 MM², ANTI-CHAMA 450/750 V, PARA CIRCUITOS TERMINAIS - FORNECIMENTO E INSTALAÇÃO. AF_12/2015</t>
  </si>
  <si>
    <t>8.1.6</t>
  </si>
  <si>
    <t xml:space="preserve"> 91926 </t>
  </si>
  <si>
    <t>CABO DE COBRE FLEXÍVEL ISOLADO, 2,5 MM², ANTI-CHAMA 450/750 V, PARA CIRCUITOS TERMINAIS - FORNECIMENTO E INSTALAÇÃO. AF_12/2015</t>
  </si>
  <si>
    <t>8.2</t>
  </si>
  <si>
    <t>TOMADAS E INTERRUPTORES</t>
  </si>
  <si>
    <t>8.2.1</t>
  </si>
  <si>
    <t xml:space="preserve"> 090525 </t>
  </si>
  <si>
    <t>SIURB</t>
  </si>
  <si>
    <t>CAIXA DE PASSAGEM EM FERRO ESTAMPADO - 4"X2", INCLUSIVE ESPELHO</t>
  </si>
  <si>
    <t>8.2.2</t>
  </si>
  <si>
    <t xml:space="preserve"> 91983 </t>
  </si>
  <si>
    <t>DIMMER ROTATIVO (1 MÓDULO), 220V/600W, INCLUINDO SUPORTE E PLACA - FORNECIMENTO E INSTALAÇÃO. AF_09/2017</t>
  </si>
  <si>
    <t>8.2.3</t>
  </si>
  <si>
    <t xml:space="preserve"> 91955 </t>
  </si>
  <si>
    <t>INTERRUPTOR PARALELO (1 MÓDULO), 10A/250V, INCLUINDO SUPORTE E PLACA - FORNECIMENTO E INSTALAÇÃO. AF_12/2015</t>
  </si>
  <si>
    <t>8.2.4</t>
  </si>
  <si>
    <t xml:space="preserve"> 91953 </t>
  </si>
  <si>
    <t>INTERRUPTOR SIMPLES (1 MÓDULO), 10A/250V, INCLUINDO SUPORTE E PLACA - FORNECIMENTO E INSTALAÇÃO. AF_12/2015</t>
  </si>
  <si>
    <t>8.2.5</t>
  </si>
  <si>
    <t xml:space="preserve"> 91961 </t>
  </si>
  <si>
    <t>INTERRUPTOR PARALELO (2 MÓDULOS), 10A/250V, INCLUINDO SUPORTE E PLACA - FORNECIMENTO E INSTALAÇÃO. AF_12/2015</t>
  </si>
  <si>
    <t>8.2.6</t>
  </si>
  <si>
    <t xml:space="preserve"> 91959 </t>
  </si>
  <si>
    <t>INTERRUPTOR SIMPLES (2 MÓDULOS), 10A/250V, INCLUINDO SUPORTE E PLACA - FORNECIMENTO E INSTALAÇÃO. AF_12/2015</t>
  </si>
  <si>
    <t>8.2.7</t>
  </si>
  <si>
    <t xml:space="preserve"> 91967 </t>
  </si>
  <si>
    <t>INTERRUPTOR SIMPLES (3 MÓDULOS), 10A/250V, INCLUINDO SUPORTE E PLACA - FORNECIMENTO E INSTALAÇÃO. AF_12/2015</t>
  </si>
  <si>
    <t>8.2.8</t>
  </si>
  <si>
    <t xml:space="preserve"> 91969 </t>
  </si>
  <si>
    <t>INTERRUPTOR PARALELO (3 MÓDULOS), 10A/250V, INCLUINDO SUPORTE E PLACA - FORNECIMENTO E INSTALAÇÃO. AF_12/2015</t>
  </si>
  <si>
    <t>8.2.9</t>
  </si>
  <si>
    <t xml:space="preserve"> 91997 </t>
  </si>
  <si>
    <t>TOMADA MÉDIA DE EMBUTIR (1 MÓDULO), 2P+T 20 A, INCLUINDO SUPORTE E PLACA - FORNECIMENTO E INSTALAÇÃO. AF_12/2015</t>
  </si>
  <si>
    <t>8.2.10</t>
  </si>
  <si>
    <t xml:space="preserve"> 95802 </t>
  </si>
  <si>
    <t>CONDULETE DE ALUMÍNIO, TIPO X, PARA ELETRODUTO DE AÇO GALVANIZADO DN 25 MM (1</t>
  </si>
  <si>
    <t>8.2.11</t>
  </si>
  <si>
    <t xml:space="preserve"> 09.08.076 </t>
  </si>
  <si>
    <t>FDE</t>
  </si>
  <si>
    <t>TOMADA INDUSTRIAL DE PAREDE 2P+T 32 AMPERES 220/240V ESTANQUE IP65 ELETROD.PVC RÍGIDO</t>
  </si>
  <si>
    <t>8.2.12</t>
  </si>
  <si>
    <t xml:space="preserve"> 92868 </t>
  </si>
  <si>
    <t>CAIXA RETANGULAR 4" X 2" MÉDIA (1,30 M DO PISO), METÁLICA, INSTALADA EM PAREDE - FORNECIMENTO E INSTALAÇÃO. AF_12/2015</t>
  </si>
  <si>
    <t>8.3</t>
  </si>
  <si>
    <t>LUMINÁRIAS</t>
  </si>
  <si>
    <t>8.3.1</t>
  </si>
  <si>
    <t xml:space="preserve"> 2.403 </t>
  </si>
  <si>
    <t>Plafon de LED 24W</t>
  </si>
  <si>
    <t>8.3.2</t>
  </si>
  <si>
    <t xml:space="preserve"> 11953 </t>
  </si>
  <si>
    <t>Luminária tipo spot de embutir ER05-E Abalux ou similar, aluminio branco, 1x50/100w, com lâmpada halógêna AR111 8º 50w</t>
  </si>
  <si>
    <t>8.3.3</t>
  </si>
  <si>
    <t xml:space="preserve"> 2.404 </t>
  </si>
  <si>
    <t>Plafon de LED 36W</t>
  </si>
  <si>
    <t>8.3.4</t>
  </si>
  <si>
    <t xml:space="preserve"> 2.168 </t>
  </si>
  <si>
    <t>Luminária plafon LED 48W, 220V, de EMBUTIR 60cmX60cm, IRC maior que 80, temperatura de cor BRANCO QUENTE, 3000K, maior que 3800 lúmens, com driver de acionamento compatível com a tensão 220V</t>
  </si>
  <si>
    <t>8.3.5</t>
  </si>
  <si>
    <t xml:space="preserve"> 9073 </t>
  </si>
  <si>
    <t>Balizador de led com 1,5w, de embutir, caixa 4"x2", com sensor foto célula, ref. 00 - TB-300 da Lumilandia ou similar</t>
  </si>
  <si>
    <t>8.3.6</t>
  </si>
  <si>
    <t xml:space="preserve"> 97607 </t>
  </si>
  <si>
    <t>LUMINÁRIA ARANDELA TIPO TARTARUGA PARA 1 LÂMPADA LED - FORNECIMENTO E INSTALAÇÃO. AF_11/2017</t>
  </si>
  <si>
    <t>8.3.7</t>
  </si>
  <si>
    <t xml:space="preserve"> 93042 </t>
  </si>
  <si>
    <t>LÂMPADA LED 6 W BIVOLT BRANCA, FORMATO TRADICIONAL (BASE E27) - FORNECIMENTO E INSTALAÇÃO</t>
  </si>
  <si>
    <t>8.4</t>
  </si>
  <si>
    <t>DIVERSOS</t>
  </si>
  <si>
    <t>8.4.1</t>
  </si>
  <si>
    <t xml:space="preserve"> 97598 </t>
  </si>
  <si>
    <t>SENSOR DE PRESENÇA SEM FOTOCÉLULA, FIXAÇÃO EM TETO - FORNECIMENTO E INSTALAÇÃO. AF_11/2017</t>
  </si>
  <si>
    <t>8.5</t>
  </si>
  <si>
    <t>INSTALAÇÕES DE COMUNICAÇÃO</t>
  </si>
  <si>
    <t>8.5.1</t>
  </si>
  <si>
    <t xml:space="preserve"> C3751 </t>
  </si>
  <si>
    <t>SEINFRA</t>
  </si>
  <si>
    <t>CABO DE FIBRA ÓPTICA, 02 PARES</t>
  </si>
  <si>
    <t>8.5.2</t>
  </si>
  <si>
    <t xml:space="preserve"> 98401 </t>
  </si>
  <si>
    <t>CABO TELEFÔNICO CTP-APL-50 20 PARES INSTALADO EM ENTRADA DE EDIFICAÇÃO - FORNECIMENTO E INSTALAÇÃO. AF_04/2018</t>
  </si>
  <si>
    <t>8.5.3</t>
  </si>
  <si>
    <t xml:space="preserve"> 11214 </t>
  </si>
  <si>
    <t>Tomada para lógica rj45, com caixa pvc, embutida, cat. 6</t>
  </si>
  <si>
    <t>8.5.4</t>
  </si>
  <si>
    <t xml:space="preserve"> 11234 </t>
  </si>
  <si>
    <t>Tomada dupla para lógica RJ45, cat.6, com caixa pvc, embutir, completa</t>
  </si>
  <si>
    <t>8.5.5</t>
  </si>
  <si>
    <t xml:space="preserve"> CAB-CER-010 </t>
  </si>
  <si>
    <t>SETOP</t>
  </si>
  <si>
    <t>CERTIFICAÇÃO DE GARANTIA DE TRANSMISSÃO DE CABOS LÓGICOS - CATEGORIA 6E</t>
  </si>
  <si>
    <t>8.5.6</t>
  </si>
  <si>
    <t xml:space="preserve"> 69.20.180 </t>
  </si>
  <si>
    <t>Cordão óptico duplex, multimodo com conector LC/LC - 2,5 m</t>
  </si>
  <si>
    <t>8.5.7</t>
  </si>
  <si>
    <t xml:space="preserve"> 83369 </t>
  </si>
  <si>
    <t>QUADRO DE DISTRIBUICAO PARA TELEFONE N.4, 60X60X12CM EM CHAPA METALICA, DE EMBUTIR, SEM ACESSORIOS, PADRAO TELEBRAS, FORNECIMENTO E INSTALACAO</t>
  </si>
  <si>
    <t>8.5.8</t>
  </si>
  <si>
    <t xml:space="preserve"> 11307 </t>
  </si>
  <si>
    <t>Distribuidor interno óptico - D.I.O</t>
  </si>
  <si>
    <t>8.5.9</t>
  </si>
  <si>
    <t xml:space="preserve"> 11230 </t>
  </si>
  <si>
    <t>Fornecimento e instalao de patch cords cat.6 c/1,50m - Rev 01</t>
  </si>
  <si>
    <t>8.5.10</t>
  </si>
  <si>
    <t xml:space="preserve"> 11229 </t>
  </si>
  <si>
    <t>Fornecimento e instalao de patch panel com 24 portas cat.6 - Rev 01</t>
  </si>
  <si>
    <t>8.5.11</t>
  </si>
  <si>
    <t xml:space="preserve"> 10727 </t>
  </si>
  <si>
    <t>Fornecimento e instalação de voice panel 24 portas cat 6</t>
  </si>
  <si>
    <t>8.5.12</t>
  </si>
  <si>
    <t>8.5.13</t>
  </si>
  <si>
    <t xml:space="preserve"> C3762 </t>
  </si>
  <si>
    <t>RACK FECHADO 44 U'S, 670mm, PROFUNDIDADE PADRÃO 19"</t>
  </si>
  <si>
    <t>8.6</t>
  </si>
  <si>
    <t>INSTALAÇÕES DE PREVENÇÃO E COMBATE À INCÊNDIO</t>
  </si>
  <si>
    <t>8.6.1</t>
  </si>
  <si>
    <t xml:space="preserve"> 97599 </t>
  </si>
  <si>
    <t>LUMINÁRIA DE EMERGÊNCIA - FORNECIMENTO E INSTALAÇÃO. AF_11/2017</t>
  </si>
  <si>
    <t>8.6.2</t>
  </si>
  <si>
    <t xml:space="preserve"> 91993 </t>
  </si>
  <si>
    <t>TOMADA ALTA DE EMBUTIR (1 MÓDULO), 2P+T 20 A, INCLUINDO SUPORTE E PLACA - FORNECIMENTO E INSTALAÇÃO. AF_12/2015</t>
  </si>
  <si>
    <t>8.6.3</t>
  </si>
  <si>
    <t xml:space="preserve"> 8058 </t>
  </si>
  <si>
    <t>Central de alarme e detecção de incendio, capacidade: 8 laços, com 2 linhas, mod.VR-8L, Verin ou similar</t>
  </si>
  <si>
    <t>8.6.4</t>
  </si>
  <si>
    <t xml:space="preserve"> 11979 </t>
  </si>
  <si>
    <t>Acionador Manual Convencional - Modelo AM-2 da Verin ou similar, tipo "Aperte aqui"</t>
  </si>
  <si>
    <t>8.6.5</t>
  </si>
  <si>
    <t xml:space="preserve"> 93655 </t>
  </si>
  <si>
    <t>DISJUNTOR MONOPOLAR TIPO DIN, CORRENTE NOMINAL DE 20A - FORNECIMENTO E INSTALAÇÃO. AF_04/2016</t>
  </si>
  <si>
    <t>8.6.6</t>
  </si>
  <si>
    <t xml:space="preserve"> 12141 </t>
  </si>
  <si>
    <t>Cabo blindado para alarme e detecção de incêncio 4 x 1,5mm2</t>
  </si>
  <si>
    <t>SISTEMA IT MÉDICO</t>
  </si>
  <si>
    <t>9.1</t>
  </si>
  <si>
    <t xml:space="preserve"> 2.405 </t>
  </si>
  <si>
    <t>DSI DISPOSITIVO SUPERVISOR DE ISOLAMENTO E DST DISPOSITIVO SUPERVISOR DO TRANSFORMADOR (CARGA E TEMPERATURA), TENSAO DE ALIMENTACAO E DA REDE = CA 70...264V, 42... 460HZ. EM CONFORMIDADE COM A NBR13534 E IEC61557-8. MEDICAO DE FUGAS EM CA E CC CONFORME ANEXO A (NORMATIVO) IEC61557-8. RESISTENCIA INTERNA 240KOHM, TENSAO DE MEDICAO 12V E CORRENTE DE MEDICAO 50UA (DSI427-2)</t>
  </si>
  <si>
    <t>9.2</t>
  </si>
  <si>
    <t xml:space="preserve"> 2.406 </t>
  </si>
  <si>
    <t>TRANSFORMADOR DE CORRENTE COM CORRENTE SECUNDARIA EM mA (STW2)</t>
  </si>
  <si>
    <t>9.3</t>
  </si>
  <si>
    <t xml:space="preserve"> 2.407 </t>
  </si>
  <si>
    <t>ANUNCIADOR DE ALARME E TESTE PARA O DSI/DST IR427. ALIMENTACÃO CC 18...28V (MK7CX)</t>
  </si>
  <si>
    <t>9.4</t>
  </si>
  <si>
    <t xml:space="preserve"> 92983 </t>
  </si>
  <si>
    <t>CABO DE COBRE FLEXÍVEL ISOLADO, 25 MM², ANTI-CHAMA 450/750 V, PARA DISTRIBUIÇÃO - FORNECIMENTO E INSTALAÇÃO. AF_12/2015</t>
  </si>
  <si>
    <t>9.5</t>
  </si>
  <si>
    <t xml:space="preserve"> 92005 </t>
  </si>
  <si>
    <t>TOMADA MÉDIA DE EMBUTIR (2 MÓDULOS), 2P+T 20 A, INCLUINDO SUPORTE E PLACA - FORNECIMENTO E INSTALAÇÃO. AF_12/2015</t>
  </si>
  <si>
    <t>TUBO DE PVC SOLDÁVEL 25 MM, INCLUINDO CONEXÕES</t>
  </si>
  <si>
    <t>TUBO DE PVC SOLDÁVEL 32 MM, INCLUINDO CONEXÕES</t>
  </si>
  <si>
    <t>TUBO DE PVC SOLDÁVEL 40 MM, INCLUINDO CONEXÕES</t>
  </si>
  <si>
    <t>TUBO DE PVC SOLDÁVEL 50 MM, INCLUINDO CONEXÕES</t>
  </si>
  <si>
    <t>TUBO DE PVC SOLDÁVEL 60 MM, INCLUINDO CONEXÕES</t>
  </si>
  <si>
    <t>TUBO DE PVC SOLDÁVEL 75 MM, INCLUINDO CONEXÕES</t>
  </si>
  <si>
    <t>TUBO DE PVC SOLDÁVEL 85 MM, INCLUINDO CONEXÕES</t>
  </si>
  <si>
    <t>REGISTRO DE GAVETA 1", COM ACABAMENTO E CANOPLA CROMADOS</t>
  </si>
  <si>
    <t>REGISTRO DE GAVETA BRUTO ROSCÁVEL 3"</t>
  </si>
  <si>
    <t>TUBO CPVC 22MM INCLUINDO CONEXÕES</t>
  </si>
  <si>
    <t>TUBO CPVC 28MM INCLUINDO CONEXÕES</t>
  </si>
  <si>
    <t>TUBO CPVC 54MM INCLUINDO CONEXÕES</t>
  </si>
  <si>
    <t>REGISTRO DE GAVETA BRUTO ROSCÁVEL 2"</t>
  </si>
  <si>
    <t>TUBO DE PVC, SÉRIE NORMAL, ESGOTO PREDIAL, DN 40 MM - INCLUINDO CONEXÕES</t>
  </si>
  <si>
    <t>TUBO DE PVC, SÉRIE NORMAL, ESGOTO PREDIAL, DN 50 MM - INCLUINDO CONEXÕES</t>
  </si>
  <si>
    <t>TUBO DE PVC, SÉRIE NORMAL, ESGOTO PREDIAL, DN 75 MM - INCLUINDO CONEXÕES</t>
  </si>
  <si>
    <t>TUBO DE PVC, SÉRIE NORMAL, ESGOTO PREDIAL, DN 100 MM - INCLUINDO CONEXÕES</t>
  </si>
  <si>
    <t>CAIXA DE INSPEÇÃO 80X80X80CM EM ALVENARIA</t>
  </si>
  <si>
    <t>CAIXA SIFONADA 150X150X50 MM</t>
  </si>
  <si>
    <t>CAIXA SIFONADA 150X185X75 MM</t>
  </si>
  <si>
    <t>RALO SIFONADO, PVC, DN 100X40 MM</t>
  </si>
  <si>
    <t>CAIXA GORDURA PVC, DN 250x230x75 MM</t>
  </si>
  <si>
    <t>TUBO PVC SÉRIE REFORÇADA 100 MM INCLUINDO CONEXÕES</t>
  </si>
  <si>
    <t>TUBO PVC SÉRIE NORMAL 200 MM INCLUINDO CONEXÕES</t>
  </si>
  <si>
    <t>CAIXA DE AREIA 60x60x60 CM EM ALVENARIA</t>
  </si>
  <si>
    <t>LAVATÓRIO DE CANTO SEM COLUNA</t>
  </si>
  <si>
    <t>LAVATÓRIO SEM COLUNA</t>
  </si>
  <si>
    <t>CUBA DE EMBUTIR DE AÇO INOXIDÁVEL40x50x20CM</t>
  </si>
  <si>
    <t>TANQUE INOX 50x40x22CM</t>
  </si>
  <si>
    <t>VASO SANITARIO PNE</t>
  </si>
  <si>
    <t>VÁLVULA DESCARGA</t>
  </si>
  <si>
    <t>VASO SANITÁRIO COM CAIXA ACOPLADA</t>
  </si>
  <si>
    <t>TORNEIRA COM ALAVANCA DE ACIONAMENTO POR COTOVELO</t>
  </si>
  <si>
    <t>TORNEIRA DE FECHAMENTO AUTOMÁTICO</t>
  </si>
  <si>
    <t>TORNEIRA CONVENCIONAL DE PAREDE</t>
  </si>
  <si>
    <t>DUCHA HIGIÊNICA</t>
  </si>
  <si>
    <t>SABONETEIRA TIPO DISPENSER</t>
  </si>
  <si>
    <t>PORTA PAPEL-HIGIÊNICO</t>
  </si>
  <si>
    <t>TOALHEIRO</t>
  </si>
  <si>
    <t>DISPENSER PARA ÁLCOOL GEL</t>
  </si>
  <si>
    <t>CHUVEIRO METALICO</t>
  </si>
  <si>
    <t>BARRA DE APOIO EM "L", 80x80 CM</t>
  </si>
  <si>
    <t>BARRA DE APOIO RETA 80CM</t>
  </si>
  <si>
    <t>TAMPO DE INOX</t>
  </si>
  <si>
    <t>IMPERMEABILIZACAO COM MANTA ASFALTICA 4 MM</t>
  </si>
  <si>
    <t>PROTECAO MECANICA E=3 CM</t>
  </si>
  <si>
    <t>JUNTA JEENE</t>
  </si>
  <si>
    <t>ABRIGO PARA HIDRANTE</t>
  </si>
  <si>
    <t xml:space="preserve"> 12.2</t>
  </si>
  <si>
    <t>TUBO DE FERRO GALVANIZADO 3"</t>
  </si>
  <si>
    <t xml:space="preserve"> 12.3</t>
  </si>
  <si>
    <t>TUBO DE FERRO GALVANIZADO 2 1/2"</t>
  </si>
  <si>
    <t xml:space="preserve"> 12.4</t>
  </si>
  <si>
    <t>TEE DE FERRO GALVANIZADO 3"</t>
  </si>
  <si>
    <t xml:space="preserve"> 12.5</t>
  </si>
  <si>
    <t>TEE DE FERRO GALVANIZADO 2 1/2"</t>
  </si>
  <si>
    <t xml:space="preserve"> 12.6</t>
  </si>
  <si>
    <t>JOELHO DE FERRO GALVANIZADO 3" - 90º</t>
  </si>
  <si>
    <t xml:space="preserve"> 12.7</t>
  </si>
  <si>
    <t>JOELHO DE FERRO GALVANIZADO 2 1/2" - 90º</t>
  </si>
  <si>
    <t xml:space="preserve"> 12.8</t>
  </si>
  <si>
    <t>JOELHO DE FERRO GALVANIZADO 2 1/2" - 45º</t>
  </si>
  <si>
    <t xml:space="preserve"> 12.9</t>
  </si>
  <si>
    <t>EXTINTOR DE PQS 4KG</t>
  </si>
  <si>
    <t xml:space="preserve"> 12.10</t>
  </si>
  <si>
    <t>PLACA DE SINALIZACAO DE SEGURANCA</t>
  </si>
  <si>
    <t xml:space="preserve"> 12.11</t>
  </si>
  <si>
    <t>REGISTRO DE GAVETA 3"</t>
  </si>
  <si>
    <t>CHAPISCO</t>
  </si>
  <si>
    <t>EMBOÇO</t>
  </si>
  <si>
    <t>REBOCO</t>
  </si>
  <si>
    <t>FORRO REMOVÍVEL - PLACAS 625 X 625 mm - CFE. ESPECIFICAÇÕES</t>
  </si>
  <si>
    <t>FORRO DE GESSO ACARTONADO</t>
  </si>
  <si>
    <t>PISO PORCELANATO</t>
  </si>
  <si>
    <t>REGULARIZAÇÃO DE PISO/BASE EM ARGAMASSA</t>
  </si>
  <si>
    <t>PISO EM BASALTO LEVIGADO</t>
  </si>
  <si>
    <t xml:space="preserve">INSTALAÇÃO PISO VINÍLICO </t>
  </si>
  <si>
    <t>PEITORIL DE BASALTO POLIDO</t>
  </si>
  <si>
    <t>SOLEIRA DE BASALTO TEAR</t>
  </si>
  <si>
    <t>RODAPÉ DE PORCELANATO</t>
  </si>
  <si>
    <t>RODAPE BASALTO LEVIGADO</t>
  </si>
  <si>
    <t>INSTALAÇÃO RODAPÉ VINÍLICO</t>
  </si>
  <si>
    <t>BATE MACA</t>
  </si>
  <si>
    <t>ESPELHO CRISTAL - ESPESSURA 4MM</t>
  </si>
  <si>
    <t>VIDRO LISO COMUM TRANSPARENTE - ESPESSURA 6MM</t>
  </si>
  <si>
    <t>SELADOR ACRÍLICO</t>
  </si>
  <si>
    <t>PINTURA COM TINTA LÁTEX ACRÍLICA</t>
  </si>
  <si>
    <t>PINTURA ESMALTE ACETINADO PARA MADEIRA</t>
  </si>
  <si>
    <t>PINTURA ESMALTE FOSCO SOBRE SUPERFICIE METALICA</t>
  </si>
  <si>
    <t>PINTURA EPOXI</t>
  </si>
  <si>
    <t>INSTALAÇÕES MECÂNICAS</t>
  </si>
  <si>
    <t>REDE DE GASES</t>
  </si>
  <si>
    <t>16.1.1</t>
  </si>
  <si>
    <t>46.10.010</t>
  </si>
  <si>
    <t>TUBULAÇÕES DE COBRE SEM COSTURA CLASSE I, 15MM, COM CONEXÕES MONTADAS.</t>
  </si>
  <si>
    <t>16.1.2</t>
  </si>
  <si>
    <t>46.10.30</t>
  </si>
  <si>
    <t>TUBULAÇÕES DE COBRE SEM COSTURA CLASSE I, 28MM, COM CONEXÕES MONTADAS.</t>
  </si>
  <si>
    <t>16.1.3</t>
  </si>
  <si>
    <t>46.10.040</t>
  </si>
  <si>
    <t>TUBULAÇÕES DE COBRE SEM COSTURA CLASSE I, 35MM, COM CONEXÕES MONTADAS.</t>
  </si>
  <si>
    <t>16.1.4</t>
  </si>
  <si>
    <t>46.10.050</t>
  </si>
  <si>
    <t>TUBULAÇÕES DE COBRE SEM COSTURA CLASSE I, 42MM, COM CONEXÕES MONTADAS.</t>
  </si>
  <si>
    <t>16.1.5</t>
  </si>
  <si>
    <t>POSTO DE ALARME E MONITORAMENTO PARA AR COMPRIMIDO, MONTADO.</t>
  </si>
  <si>
    <t>UND.</t>
  </si>
  <si>
    <t>16.1.6</t>
  </si>
  <si>
    <t>POSTO DE ALARME E MONITORAMENTO PARA OXIGÊNIO, MONTADO.</t>
  </si>
  <si>
    <t>16.1.7</t>
  </si>
  <si>
    <t>POSTO DE ALARME E MONITORAMENTO PARA VÁCUO, MONTADO.</t>
  </si>
  <si>
    <t>16.1.8</t>
  </si>
  <si>
    <t>REGISTRO DE ESFERA CORPO DE BRONZE, TRIPARTIDO, ESFERA CROMADA,3/4", MONTADO.</t>
  </si>
  <si>
    <t>16.1.9</t>
  </si>
  <si>
    <t>REGISTRO DE ESFERA CORPO DE BRONZE, TRIPARTIDO, ESFERA CROMADA,1", MONTADO.</t>
  </si>
  <si>
    <t>16.1.10</t>
  </si>
  <si>
    <t>REGISTRO DE ESFERA CORPO DE BRONZE, TRIPARTIDO, ESFERA CROMADA, 1 1/2", MONTADO.</t>
  </si>
  <si>
    <t>16.1.11</t>
  </si>
  <si>
    <t>REGISTRO DE ESFERA CORPO DE BRONZE, TRIPARTIDO, ESFERA CROMADA, 1 7/8", MONTADO.</t>
  </si>
  <si>
    <t>16.1.12</t>
  </si>
  <si>
    <t>SBC</t>
  </si>
  <si>
    <t>START UP INCLUINDO LIGAÇÃO COM A REDE EXISTENTE, LIMPEZA, TESTE DE ESTANQUEIDADE COM EMISSÃO DE LAUDO COM ART E TESTE FINAL DO SISTEMA.</t>
  </si>
  <si>
    <t xml:space="preserve"> 16.2</t>
  </si>
  <si>
    <t>CLIMATIZAÇÃO</t>
  </si>
  <si>
    <t>16.2.1</t>
  </si>
  <si>
    <t>PREGÃO 45/2018</t>
  </si>
  <si>
    <t>PREGÃO</t>
  </si>
  <si>
    <t>Instalação completa de unidade evaporadora do tipo VRF HIGH WALL capacidade nominal de refrigeração 2,2 kW (7.500 BTU/h), EXCLUSIVE as evaporadoras (fornecidas pela contratada).</t>
  </si>
  <si>
    <t>16.2.2</t>
  </si>
  <si>
    <t>PREGÃO 45/2019</t>
  </si>
  <si>
    <t>Adequação e instalação completa de unidade  evaporadora do tipo VRF HIGH WALL capacidade nominal de refrigeração 9.00 BTU/h), EXCLUSIVE as evaporadoras (fornecidas pela contratada).</t>
  </si>
  <si>
    <t>16.2.3</t>
  </si>
  <si>
    <t>PREGÃO 45/2020</t>
  </si>
  <si>
    <t>Adequação e instalação  completa de unidade   evaporadora  do tipo VRF HIGH WALL capacidade nominal de refrigeração 12.000 BTU/h,  EXCLUSIVE as evaporadoras (fornecidas pela contratada).</t>
  </si>
  <si>
    <t>16.2.4</t>
  </si>
  <si>
    <t>PREGÃO 45/2021</t>
  </si>
  <si>
    <t>Adequação e instalação completa de unidade evaporadora  do tipo VRF HIGH WALL capacidade nominal de refrigeração 18.000 BTU/h, EXCLUSIVE as evaporadoras (fornecidas pela contratada).</t>
  </si>
  <si>
    <t>16.2.5</t>
  </si>
  <si>
    <t>PREGÃO 45/2022</t>
  </si>
  <si>
    <t>Adequação e instalação  completa de unidade  evaporadora do tipo VRF HIGH WALL capacidade nominal de refrigeração 24.000 BTU/h, EXCLUSIVE as evaporadoras (fornecidas pela contratada).</t>
  </si>
  <si>
    <t>16.2.6</t>
  </si>
  <si>
    <t>PREGÃO 45/2023</t>
  </si>
  <si>
    <t>Adequação e instalação completa de unidade  evaporadora do tipo VRF CASSETE capacidade nominal de refrigeração 18.000 BTU/h, ROUND FLOW INVERTER/VRF, EXCLUSIVE as evaporadoras (fornecidas pela contratada).</t>
  </si>
  <si>
    <t>16.2.7</t>
  </si>
  <si>
    <t>PREGÃO 45/2024</t>
  </si>
  <si>
    <t>Adequação e instalação completa de unidade  evaporadora do tipoVRF CASSETE capacidade nominal de refrigeração 24.000 BTU/h,ROUND FLOW INVERTER/VRF, EXCLUSIVE as evaporadoras (fornecidas pela contratada).</t>
  </si>
  <si>
    <t>16.2.8</t>
  </si>
  <si>
    <t>PREGÃO 45/2025</t>
  </si>
  <si>
    <t>Adequação e instalação completa de unidade  evaporadora do tipo VRF CASSETE capacidade nominal de refrigeração 30.000 BTU/h, ROUND FLOW INVERTER/VRF, EXCLUSIVE as evaporadoras (fornecidas pela contratada).</t>
  </si>
  <si>
    <t>16.2.9</t>
  </si>
  <si>
    <t>PREGÃO 45/2026</t>
  </si>
  <si>
    <t>Adequação e instalação completa de unidade  evaporadora do tipo VRF CASSETE capacidade nominal de refrigeração 38.000 BTU/h, ROUND FLOW INVERTER/VRF, EXCLUSIVE as evaporadoras (fornecidas pela contratada).</t>
  </si>
  <si>
    <t>16.2.10</t>
  </si>
  <si>
    <t>FABRICANTE TRANE</t>
  </si>
  <si>
    <t>FORNECEDOR</t>
  </si>
  <si>
    <t>Painel de acabamento para unidade evaporadora tipo CASSETE (marca TRANE TVR II 4 vias RAYPANELWHT001 modelo pnlc4v2) para as evaporadoras de 18.000, 24.000, 30.000 e 38.000 BTU/h</t>
  </si>
  <si>
    <t>16.2.11</t>
  </si>
  <si>
    <t>Controle remoto sem fio branco TRANE - TVRII modelo TCONTRM01WA (crbr012)</t>
  </si>
  <si>
    <t>16.2.12</t>
  </si>
  <si>
    <t>Adequação, complementação e instalação da tubulação de cobre para refrigeração montado, gás R410A, esp. parede 0.79 a 1.58mm (ø1/4"- 1/2"-5/8"-3/4"-7/8"-1"-1.1/8"-1.3/8"-1.1/2"-1.5/8")  flexível - incluindo  suportes, conexões, isolamento, acessórios, curvas, derivações GBC e simulares, válvulas Y, T e similares, entre outras complementações necessárias para funcionamento do sistema</t>
  </si>
  <si>
    <t>16.2.13</t>
  </si>
  <si>
    <t>Rede de Drenagem diâmetro 3/4" e 1 1/4"completa, PVC Rígido.</t>
  </si>
  <si>
    <t>16.2.14</t>
  </si>
  <si>
    <t>Start-up  global da instalação  - compreendendo testes, ajustes, balanceamento, programação do sistema e emissão de documentos, ajustes de comunicação e configuração da Unidade central (modelo TVR II web gateway TCONTWEB01) para controle de todas unidades e do sistema VRF e Complementação de iInstalação elétrica, mecância e lógica das unidades  condensadoras INVERTER/VRF, capacidade nominal total de 40 HP (20 HP x 8 Unid) marca/modelo TRANE 4TVH0192DE000AA )</t>
  </si>
  <si>
    <t>16.2.15</t>
  </si>
  <si>
    <t>Complementação de iInstalação elétrica, mecância e lógica das unidades  condensadoras INVERTER/VRF, capacidade nominal total de 40 HP (20 HP x 8 Unid) marca/modelo TRANE 4TVH0192DE000AA ), EXCLUSIVE as condensadoras já alocadas.</t>
  </si>
  <si>
    <t xml:space="preserve"> 16.3</t>
  </si>
  <si>
    <t>EXAUSTÃO</t>
  </si>
  <si>
    <t>16.3.1</t>
  </si>
  <si>
    <t>GABINETES DE VENTILAÇÃO COM VENEZIANA DE DESCARGA DE AR EXTERNA E ACESSÓRIOS CONFORME PROJETO E ESPECIFICAÇÕES TÉCNICAS, INSTALADO E TESTADO.</t>
  </si>
  <si>
    <t>16.3.2</t>
  </si>
  <si>
    <t>EXAUSTOR EM LINHA - HELICO-CENTRÍFUGO - COM FILTRAGEM G4+F7+A3 PARA INTERNAÇÃO E TRANSPLANTADOS, PRESSÃO POSITIVA/NEGATIVA, PRESSOSTATO E INVERSOR DE FREQUENCIA, COM VENEZIANA EXTERNA E ACESSÓRIOS CONFORME PROJETO E ESPECIFICAÇÕES TÉCNICAS</t>
  </si>
  <si>
    <t>16.3.3</t>
  </si>
  <si>
    <t>61.20.450</t>
  </si>
  <si>
    <t>DUTOS EM CHAPA DE AÇO GALVANIZADA Nº22 COM ISOLAMENTO TÉRMICO EM POLIESTIRENO EXPANDIDO COM ESPESSURA DE 25MM, COLADO E COM CINTAS DE FIXAÇÃO A CADA 0,5M, CONFORME PROJETO E ESPECIFICAÇÕES</t>
  </si>
  <si>
    <t>kg</t>
  </si>
  <si>
    <t>16.3.4</t>
  </si>
  <si>
    <t>070319</t>
  </si>
  <si>
    <t>DUTOS FLEXÍVEIS EM ALUMÍNIO DE DUPLA CAMADA COM DIÂMETRO DE 12". REF. MULTIVAC ALUDEC 60 OU EQUIVALENTE TÉCNICO</t>
  </si>
  <si>
    <t>16.3.5</t>
  </si>
  <si>
    <t>GRELHAS EM ALUMÍNIO ANODIZADO COM PINTURA BRANCA E DAMPER REGULADOR DE VAZÃO, INSTALADAS EM CAIXAS DE CHAPA GALVANIZADA. DIMENSÕES E ESPECIFICAÇÕES CONFORME PROJETO.  MONTADO E REGULADO CONFORME PROJETO.</t>
  </si>
  <si>
    <t>m2</t>
  </si>
  <si>
    <t xml:space="preserve"> 16.4</t>
  </si>
  <si>
    <t>INSUFLAMENTO</t>
  </si>
  <si>
    <t>16.4.1</t>
  </si>
  <si>
    <t>GABINETES DE VENTILAÇÃO COM TOMADA DE AR EXTERNA, FILTRAGEM PADRÃO G3 E ACESSÓRIOS CONFORME PROJETO E ESPECIFICAÇÕES TÉCNICAS, INSTALADO E TESTADO.</t>
  </si>
  <si>
    <t>16.4.2</t>
  </si>
  <si>
    <t>UNIDADE DE VENTILAÇÃO - HELICO-CENTRÍFUGO- EM LINHA COM FILTRAGEM G4+F7+A3 PARA INTERNAÇÃO E TRANSPLANTADOS, PRESSÃO POSITIVA/NEGATIVA, PRESSOSTATO E INVERSOR DE FREQUENCIA, COM VENEZIANA EXTERNA E ACESSÓRIOS CONFORME PROJETO E ESPECIFICAÇÕES TÉCNICAS</t>
  </si>
  <si>
    <t>16.4.3</t>
  </si>
  <si>
    <t>16.4.4</t>
  </si>
  <si>
    <t>16.4.5</t>
  </si>
  <si>
    <t>DIFUSORES EM ALUMÍNIO ANODIZADO COM PINTURA BRANCA E DAMPER REGULADOR DE VAZÃO, INSTALADAS EM CAIXAS DE CHAPA GALVANIZADA. DIMENSÕES E ESPECIFICAÇÕES CONFORME PROJETO. MONTADO E REGULADO CONFORME PROJETO.</t>
  </si>
  <si>
    <t xml:space="preserve"> 16.5</t>
  </si>
  <si>
    <t>ELEVADORES</t>
  </si>
  <si>
    <t>16.5.1</t>
  </si>
  <si>
    <t>FABRICANTE</t>
  </si>
  <si>
    <t>SR ELEVADORES</t>
  </si>
  <si>
    <t>SENSOR DE FASE PARA ELEVADOR  MARCA/MODELO SR ELEVADORES/HIDRO SR 074-16 INSTALADO</t>
  </si>
  <si>
    <t>16.5.2</t>
  </si>
  <si>
    <t>TROCADOR DE CALOR ELEVADOR MARCA/MODELO SR ELEVADORES/HIDRO SR 074-16 E 073-16. INSTALAÇÃO COMPLETA, INCLUINDO ADEQUAÇÃO CIVIL E ELÉTRICA</t>
  </si>
  <si>
    <t>16.5.3</t>
  </si>
  <si>
    <t>SENSOR DE FASE PARA ELEVADOR MARCA/MODELO SR ELEVADORES/HIDRO SR 073-16 INSTALADO</t>
  </si>
  <si>
    <t>16.5.4</t>
  </si>
  <si>
    <t>PISO DE MÁRMORE/GRANITO E SOLEIRAS DE COR CLARA CONFORME OS MARCOS DAS PORTAS PARA ELEVADOR DE DIMENSÕES 1300 X 2200 (LxP) - INSTALAÇÃO COMPLETA</t>
  </si>
  <si>
    <t>16.5.5</t>
  </si>
  <si>
    <t>PISO DE MÁRMORE/GRANITO  E SOLEIRAS DE COR CLARA CONFORME OS MARCOS DAS PORTAS PARA ELEVADOR DE DIMENSÕES 1500 X 2200 (LxP) - INSTALAÇÃO COMPLETA</t>
  </si>
  <si>
    <t>17.1</t>
  </si>
  <si>
    <t>SUPORTE PARA COLUNAS ESTATIVAS</t>
  </si>
  <si>
    <t>17.2</t>
  </si>
  <si>
    <t>CRONOGRAMA FÍSICO-FINANCEIRO</t>
  </si>
  <si>
    <t>DESCRIÇÃO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</si>
  <si>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</si>
  <si>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</si>
  <si>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</si>
  <si>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</si>
  <si>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</si>
  <si>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</si>
  <si>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</si>
  <si>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</si>
  <si>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TOTAL</t>
  </si>
  <si>
    <t>TOTAL GERAL</t>
  </si>
  <si>
    <t>Obra</t>
  </si>
  <si>
    <t>Bancos</t>
  </si>
  <si>
    <t>B.D.I.</t>
  </si>
  <si>
    <t>Encargos Sociais</t>
  </si>
  <si>
    <t>25,0%</t>
  </si>
  <si>
    <t>Desonerado: embutido nos preços unitário dos insumos de mão de obra, de acordo com as bases.</t>
  </si>
  <si>
    <t>Planilha Orçamentária Sintética Com Valor do Material e da Mão de Obra</t>
  </si>
  <si>
    <t>Item</t>
  </si>
  <si>
    <t>Código</t>
  </si>
  <si>
    <t>Banco</t>
  </si>
  <si>
    <t>Descrição</t>
  </si>
  <si>
    <t>Und</t>
  </si>
  <si>
    <t>Quant.</t>
  </si>
  <si>
    <t>Valor Unit com BDI</t>
  </si>
  <si>
    <t>Total</t>
  </si>
  <si>
    <t>M. O.</t>
  </si>
  <si>
    <t>MAT.</t>
  </si>
  <si>
    <t xml:space="preserve"> 1 </t>
  </si>
  <si>
    <t>SERVIÇOS PRELIMINARES / TÉCNICOS</t>
  </si>
  <si>
    <t xml:space="preserve"> 1.1 </t>
  </si>
  <si>
    <t xml:space="preserve"> 93566 </t>
  </si>
  <si>
    <t>SINAPI</t>
  </si>
  <si>
    <t>MES</t>
  </si>
  <si>
    <t xml:space="preserve"> 1.2 </t>
  </si>
  <si>
    <t xml:space="preserve"> 94295 </t>
  </si>
  <si>
    <t xml:space="preserve"> 1.3 </t>
  </si>
  <si>
    <t xml:space="preserve"> 90777 </t>
  </si>
  <si>
    <t>H</t>
  </si>
  <si>
    <t xml:space="preserve"> 1.4 </t>
  </si>
  <si>
    <t xml:space="preserve"> 9895 </t>
  </si>
  <si>
    <t>ORSE</t>
  </si>
  <si>
    <t>un</t>
  </si>
  <si>
    <t xml:space="preserve"> 1.5 </t>
  </si>
  <si>
    <t xml:space="preserve"> 74220/001 </t>
  </si>
  <si>
    <t>m²</t>
  </si>
  <si>
    <t xml:space="preserve"> 1.6 </t>
  </si>
  <si>
    <t xml:space="preserve"> 73805/001 </t>
  </si>
  <si>
    <t xml:space="preserve"> 1.7 </t>
  </si>
  <si>
    <t xml:space="preserve"> 74209/001 </t>
  </si>
  <si>
    <t xml:space="preserve"> 1.8 </t>
  </si>
  <si>
    <t xml:space="preserve"> 9801 </t>
  </si>
  <si>
    <t xml:space="preserve"> 2 </t>
  </si>
  <si>
    <t xml:space="preserve"> 10.1.11</t>
  </si>
  <si>
    <t>HIDRÔMETRO DN 25 (¾ ), 5,0 M³/H FORNECIMENTO E INSTALAÇÃO. AF_11/2016</t>
  </si>
  <si>
    <t>1.9</t>
  </si>
  <si>
    <t>ENTRADA PROVISORIA DE ENERGIA ELETRICA AEREA TRIFASICA 40A EM POSTE MADEIRA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</si>
</sst>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0.0%"/>
  </numFmts>
  <fonts count="26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Arial"/>
      <family val="1"/>
    </font>
    <font>
      <b/>
      <sz val="10"/>
      <color indexed="8"/>
      <name val="Arial"/>
      <family val="1"/>
    </font>
    <font>
      <sz val="10"/>
      <color indexed="8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8"/>
      <name val="Arial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6" fillId="24" borderId="0" xfId="0" applyFont="1" applyFill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right" vertical="top" wrapText="1"/>
    </xf>
    <xf numFmtId="0" fontId="3" fillId="6" borderId="14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center" vertical="top" wrapText="1"/>
    </xf>
    <xf numFmtId="43" fontId="3" fillId="6" borderId="14" xfId="52" applyFont="1" applyFill="1" applyBorder="1" applyAlignment="1">
      <alignment horizontal="left" vertical="top" wrapText="1"/>
    </xf>
    <xf numFmtId="4" fontId="3" fillId="6" borderId="14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43" fontId="4" fillId="0" borderId="14" xfId="52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4" fillId="4" borderId="14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center" vertical="top" wrapText="1"/>
    </xf>
    <xf numFmtId="43" fontId="4" fillId="4" borderId="14" xfId="52" applyFont="1" applyFill="1" applyBorder="1" applyAlignment="1">
      <alignment horizontal="right" vertical="top" wrapText="1"/>
    </xf>
    <xf numFmtId="4" fontId="4" fillId="4" borderId="14" xfId="0" applyNumberFormat="1" applyFont="1" applyFill="1" applyBorder="1" applyAlignment="1">
      <alignment horizontal="right" vertical="top" wrapText="1"/>
    </xf>
    <xf numFmtId="0" fontId="6" fillId="25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justify" vertical="top" wrapText="1"/>
      <protection locked="0"/>
    </xf>
    <xf numFmtId="49" fontId="6" fillId="25" borderId="14" xfId="0" applyNumberFormat="1" applyFont="1" applyFill="1" applyBorder="1" applyAlignment="1" applyProtection="1">
      <alignment horizontal="center" vertical="top"/>
      <protection locked="0"/>
    </xf>
    <xf numFmtId="0" fontId="6" fillId="25" borderId="14" xfId="0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justify" vertical="top" wrapText="1"/>
      <protection locked="0"/>
    </xf>
    <xf numFmtId="49" fontId="6" fillId="25" borderId="1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center"/>
    </xf>
    <xf numFmtId="0" fontId="4" fillId="25" borderId="14" xfId="0" applyFont="1" applyFill="1" applyBorder="1" applyAlignment="1" applyProtection="1">
      <alignment horizontal="justify" vertical="top" wrapText="1"/>
      <protection locked="0"/>
    </xf>
    <xf numFmtId="49" fontId="4" fillId="25" borderId="14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25" borderId="14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4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5" xfId="0" applyFont="1" applyFill="1" applyBorder="1" applyAlignment="1">
      <alignment horizontal="left" vertical="top" wrapText="1"/>
    </xf>
    <xf numFmtId="0" fontId="6" fillId="25" borderId="15" xfId="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justify" vertical="top" wrapText="1"/>
      <protection locked="0"/>
    </xf>
    <xf numFmtId="49" fontId="6" fillId="25" borderId="16" xfId="0" applyNumberFormat="1" applyFont="1" applyFill="1" applyBorder="1" applyAlignment="1" applyProtection="1">
      <alignment horizontal="center" vertical="top" wrapText="1"/>
      <protection locked="0"/>
    </xf>
    <xf numFmtId="43" fontId="4" fillId="0" borderId="15" xfId="52" applyFont="1" applyFill="1" applyBorder="1" applyAlignment="1">
      <alignment horizontal="righ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 applyProtection="1">
      <alignment horizontal="justify" vertical="top" wrapText="1"/>
      <protection locked="0"/>
    </xf>
    <xf numFmtId="49" fontId="6" fillId="25" borderId="17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8" xfId="0" applyNumberFormat="1" applyFont="1" applyFill="1" applyBorder="1" applyAlignment="1" applyProtection="1">
      <alignment horizontal="justify" vertical="top" wrapText="1"/>
      <protection locked="0"/>
    </xf>
    <xf numFmtId="49" fontId="6" fillId="25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25" borderId="18" xfId="0" applyNumberFormat="1" applyFont="1" applyFill="1" applyBorder="1" applyAlignment="1" applyProtection="1">
      <alignment horizontal="justify" vertical="top" wrapText="1"/>
      <protection locked="0"/>
    </xf>
    <xf numFmtId="49" fontId="6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4" xfId="0" applyFont="1" applyFill="1" applyBorder="1" applyAlignment="1">
      <alignment horizontal="right" vertical="top" wrapText="1"/>
    </xf>
    <xf numFmtId="0" fontId="5" fillId="24" borderId="14" xfId="0" applyFont="1" applyFill="1" applyBorder="1" applyAlignment="1">
      <alignment horizontal="center" vertical="top" wrapText="1"/>
    </xf>
    <xf numFmtId="43" fontId="5" fillId="24" borderId="14" xfId="52" applyFont="1" applyFill="1" applyBorder="1" applyAlignment="1">
      <alignment horizontal="right" vertical="top" wrapText="1"/>
    </xf>
    <xf numFmtId="4" fontId="5" fillId="24" borderId="14" xfId="0" applyNumberFormat="1" applyFont="1" applyFill="1" applyBorder="1" applyAlignment="1">
      <alignment horizontal="right" vertical="top" wrapText="1"/>
    </xf>
    <xf numFmtId="0" fontId="6" fillId="24" borderId="0" xfId="0" applyFont="1" applyFill="1" applyAlignment="1">
      <alignment horizontal="center" vertical="top" wrapText="1"/>
    </xf>
    <xf numFmtId="43" fontId="6" fillId="24" borderId="0" xfId="52" applyFont="1" applyFill="1" applyAlignment="1">
      <alignment horizontal="center" vertical="top" wrapText="1"/>
    </xf>
    <xf numFmtId="0" fontId="5" fillId="24" borderId="0" xfId="0" applyFont="1" applyFill="1" applyAlignment="1">
      <alignment horizontal="right" vertical="top" wrapText="1"/>
    </xf>
    <xf numFmtId="43" fontId="5" fillId="24" borderId="0" xfId="52" applyFont="1" applyFill="1" applyAlignment="1">
      <alignment horizontal="right" vertical="top" wrapText="1"/>
    </xf>
    <xf numFmtId="0" fontId="5" fillId="24" borderId="0" xfId="0" applyFont="1" applyFill="1" applyAlignment="1">
      <alignment horizontal="center" vertical="top" wrapText="1"/>
    </xf>
    <xf numFmtId="43" fontId="5" fillId="24" borderId="0" xfId="52" applyFont="1" applyFill="1" applyAlignment="1">
      <alignment horizontal="center" vertical="top" wrapText="1"/>
    </xf>
    <xf numFmtId="0" fontId="0" fillId="0" borderId="0" xfId="0" applyAlignment="1">
      <alignment horizontal="center"/>
    </xf>
    <xf numFmtId="43" fontId="0" fillId="0" borderId="0" xfId="52" applyFont="1" applyAlignment="1">
      <alignment/>
    </xf>
    <xf numFmtId="0" fontId="7" fillId="0" borderId="0" xfId="48" applyFont="1" applyBorder="1" applyAlignment="1">
      <alignment horizontal="center" vertical="center" wrapText="1"/>
      <protection/>
    </xf>
    <xf numFmtId="0" fontId="7" fillId="0" borderId="0" xfId="48" applyFont="1" applyBorder="1" applyAlignment="1">
      <alignment vertical="center" wrapText="1"/>
      <protection/>
    </xf>
    <xf numFmtId="0" fontId="9" fillId="0" borderId="14" xfId="48" applyFont="1" applyFill="1" applyBorder="1" applyAlignment="1">
      <alignment horizontal="center" vertical="center" wrapText="1"/>
      <protection/>
    </xf>
    <xf numFmtId="2" fontId="9" fillId="0" borderId="14" xfId="48" applyNumberFormat="1" applyFont="1" applyFill="1" applyBorder="1" applyAlignment="1">
      <alignment horizontal="center" vertical="center" wrapText="1"/>
      <protection/>
    </xf>
    <xf numFmtId="4" fontId="9" fillId="0" borderId="14" xfId="48" applyNumberFormat="1" applyFont="1" applyFill="1" applyBorder="1" applyAlignment="1">
      <alignment horizontal="center" vertical="center" wrapText="1"/>
      <protection/>
    </xf>
    <xf numFmtId="0" fontId="9" fillId="0" borderId="0" xfId="48" applyFont="1" applyBorder="1" applyAlignment="1">
      <alignment horizontal="center" vertical="center" wrapText="1"/>
      <protection/>
    </xf>
    <xf numFmtId="9" fontId="9" fillId="0" borderId="14" xfId="48" applyNumberFormat="1" applyFont="1" applyFill="1" applyBorder="1" applyAlignment="1">
      <alignment horizontal="center" vertical="center" wrapText="1"/>
      <protection/>
    </xf>
    <xf numFmtId="0" fontId="9" fillId="0" borderId="0" xfId="48" applyFont="1" applyBorder="1" applyAlignment="1">
      <alignment vertical="center" wrapText="1"/>
      <protection/>
    </xf>
    <xf numFmtId="165" fontId="9" fillId="0" borderId="14" xfId="48" applyNumberFormat="1" applyFont="1" applyFill="1" applyBorder="1" applyAlignment="1">
      <alignment horizontal="center" vertical="center" wrapText="1"/>
      <protection/>
    </xf>
    <xf numFmtId="9" fontId="9" fillId="0" borderId="14" xfId="50" applyFont="1" applyFill="1" applyBorder="1" applyAlignment="1">
      <alignment horizontal="center" vertical="center" wrapText="1"/>
    </xf>
    <xf numFmtId="4" fontId="9" fillId="0" borderId="0" xfId="48" applyNumberFormat="1" applyFont="1" applyBorder="1" applyAlignment="1">
      <alignment horizontal="center" vertical="center" wrapText="1"/>
      <protection/>
    </xf>
    <xf numFmtId="4" fontId="9" fillId="0" borderId="0" xfId="48" applyNumberFormat="1" applyFont="1" applyBorder="1" applyAlignment="1">
      <alignment vertical="center" wrapText="1"/>
      <protection/>
    </xf>
    <xf numFmtId="10" fontId="9" fillId="0" borderId="14" xfId="50" applyNumberFormat="1" applyFont="1" applyBorder="1" applyAlignment="1">
      <alignment horizontal="center" vertical="center" wrapText="1"/>
    </xf>
    <xf numFmtId="4" fontId="9" fillId="0" borderId="14" xfId="48" applyNumberFormat="1" applyFont="1" applyBorder="1" applyAlignment="1">
      <alignment horizontal="center" vertical="center" wrapText="1"/>
      <protection/>
    </xf>
    <xf numFmtId="2" fontId="7" fillId="0" borderId="0" xfId="48" applyNumberFormat="1" applyFont="1" applyBorder="1" applyAlignment="1">
      <alignment horizontal="center" vertical="center" wrapText="1"/>
      <protection/>
    </xf>
    <xf numFmtId="43" fontId="0" fillId="0" borderId="0" xfId="52" applyAlignment="1">
      <alignment/>
    </xf>
    <xf numFmtId="43" fontId="0" fillId="0" borderId="0" xfId="52" applyFill="1" applyAlignment="1">
      <alignment/>
    </xf>
    <xf numFmtId="0" fontId="5" fillId="24" borderId="0" xfId="0" applyFont="1" applyFill="1" applyAlignment="1">
      <alignment horizontal="right" vertical="top" wrapText="1"/>
    </xf>
    <xf numFmtId="0" fontId="5" fillId="24" borderId="0" xfId="0" applyFont="1" applyFill="1" applyAlignment="1">
      <alignment horizontal="left" vertical="top" wrapText="1"/>
    </xf>
    <xf numFmtId="4" fontId="5" fillId="24" borderId="0" xfId="0" applyNumberFormat="1" applyFont="1" applyFill="1" applyAlignment="1">
      <alignment horizontal="right" vertical="top" wrapText="1"/>
    </xf>
    <xf numFmtId="0" fontId="6" fillId="24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24" borderId="14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2" fillId="24" borderId="14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right" vertical="top" wrapText="1"/>
    </xf>
    <xf numFmtId="0" fontId="2" fillId="24" borderId="14" xfId="0" applyFont="1" applyFill="1" applyBorder="1" applyAlignment="1">
      <alignment horizontal="center" vertical="top" wrapText="1"/>
    </xf>
    <xf numFmtId="43" fontId="2" fillId="24" borderId="14" xfId="52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/>
    </xf>
    <xf numFmtId="0" fontId="5" fillId="24" borderId="20" xfId="0" applyFont="1" applyFill="1" applyBorder="1" applyAlignment="1">
      <alignment horizontal="left" vertical="top" wrapText="1"/>
    </xf>
    <xf numFmtId="0" fontId="9" fillId="0" borderId="14" xfId="48" applyFont="1" applyFill="1" applyBorder="1" applyAlignment="1">
      <alignment horizontal="center" vertical="center" wrapText="1"/>
      <protection/>
    </xf>
    <xf numFmtId="2" fontId="9" fillId="0" borderId="14" xfId="48" applyNumberFormat="1" applyFont="1" applyFill="1" applyBorder="1" applyAlignment="1">
      <alignment horizontal="center" vertical="center" wrapText="1"/>
      <protection/>
    </xf>
    <xf numFmtId="4" fontId="9" fillId="0" borderId="14" xfId="48" applyNumberFormat="1" applyFont="1" applyFill="1" applyBorder="1" applyAlignment="1">
      <alignment horizontal="center" vertical="center" wrapText="1"/>
      <protection/>
    </xf>
    <xf numFmtId="0" fontId="7" fillId="0" borderId="0" xfId="48" applyFont="1" applyBorder="1" applyAlignment="1">
      <alignment horizontal="right" vertical="center" wrapText="1"/>
      <protection/>
    </xf>
    <xf numFmtId="0" fontId="7" fillId="0" borderId="0" xfId="48" applyFont="1" applyBorder="1" applyAlignment="1">
      <alignment horizontal="center" vertical="center" wrapText="1"/>
      <protection/>
    </xf>
    <xf numFmtId="0" fontId="7" fillId="0" borderId="21" xfId="48" applyFont="1" applyBorder="1" applyAlignment="1">
      <alignment horizontal="center" vertical="center" wrapText="1"/>
      <protection/>
    </xf>
    <xf numFmtId="0" fontId="7" fillId="0" borderId="22" xfId="48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2" xfId="48" applyFont="1" applyBorder="1" applyAlignment="1">
      <alignment horizontal="center" vertical="center" wrapText="1"/>
      <protection/>
    </xf>
    <xf numFmtId="0" fontId="8" fillId="0" borderId="13" xfId="48" applyFont="1" applyBorder="1" applyAlignment="1">
      <alignment horizontal="center" vertical="center" wrapText="1"/>
      <protection/>
    </xf>
    <xf numFmtId="0" fontId="8" fillId="0" borderId="20" xfId="48" applyFont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cli\Desktop\UFSM\OBRAS\2-OBRAS%20EM%20PROCESSO%20DE%20LICITA&#199;&#195;O\2-CONCLUS&#195;O%20DA%20CENTRAL%20DE%20UTIS\Material%20pra%20licita&#231;&#227;o\Planilha%20or&#231;ament&#225;ria%20e%20cronograma\PLANILHA%20OR&#199;AMENT&#193;RIA%20-%20CONCLUS&#195;O%20DA%20CENTRAL%20DE%20UT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 dez 2018"/>
      <sheetName val="Cronograma dez 2018"/>
      <sheetName val="Orçafascio civil dez 2018"/>
      <sheetName val="Orçamento elétrico dez 2018"/>
      <sheetName val="Planilha orçamentária fev 2019"/>
      <sheetName val="Cronograma fev 2019"/>
    </sheetNames>
    <sheetDataSet>
      <sheetData sheetId="0">
        <row r="2">
          <cell r="D2" t="str">
            <v>OBRA DE CONCLUSÃO UTIS/HUSM</v>
          </cell>
        </row>
        <row r="6">
          <cell r="D6" t="str">
            <v>SERVIÇOS PRELIMINARES / TÉCNICOS</v>
          </cell>
        </row>
        <row r="15">
          <cell r="D15" t="str">
            <v>MOVIMENTO DE TERRA / DEMOLIÇÕES</v>
          </cell>
        </row>
        <row r="21">
          <cell r="D21" t="str">
            <v>INFRAESTRUTURA / FUNDAÇÕES SIMPLES</v>
          </cell>
        </row>
        <row r="24">
          <cell r="D24" t="str">
            <v>SUPRAESTRUTURA</v>
          </cell>
        </row>
        <row r="29">
          <cell r="D29" t="str">
            <v>ALVENARIA / VEDAÇÃO</v>
          </cell>
        </row>
        <row r="37">
          <cell r="D37" t="str">
            <v>ESQUADRIAS</v>
          </cell>
        </row>
        <row r="67">
          <cell r="D67" t="str">
            <v>COBERTURA</v>
          </cell>
        </row>
        <row r="74">
          <cell r="D74" t="str">
            <v>INSTALAÇÕES ELÉTRICAS</v>
          </cell>
        </row>
        <row r="128">
          <cell r="D128" t="str">
            <v>SISTEMA IT MÉDICO</v>
          </cell>
        </row>
        <row r="135">
          <cell r="D135" t="str">
            <v>INSTALAÇÕES HIDRÁULICAS E SANITÁRIAS</v>
          </cell>
        </row>
        <row r="189">
          <cell r="D189" t="str">
            <v>IMPERMEABILIZAÇÕES</v>
          </cell>
        </row>
        <row r="193">
          <cell r="D193" t="str">
            <v>INSTALAÇÕES DE COMBATE À INCÊNDIO</v>
          </cell>
        </row>
        <row r="205">
          <cell r="D205" t="str">
            <v>REVESTIMENTOS</v>
          </cell>
        </row>
        <row r="229">
          <cell r="D229" t="str">
            <v>VIDROS</v>
          </cell>
        </row>
        <row r="232">
          <cell r="D232" t="str">
            <v>PINTURA</v>
          </cell>
        </row>
        <row r="243">
          <cell r="D243" t="str">
            <v>SERVIÇOS COMPLEMENTARES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10.00390625" style="0" bestFit="1" customWidth="1"/>
    <col min="2" max="2" width="11.75390625" style="56" bestFit="1" customWidth="1"/>
    <col min="3" max="3" width="12.00390625" style="56" customWidth="1"/>
    <col min="4" max="4" width="60.00390625" style="0" bestFit="1" customWidth="1"/>
    <col min="5" max="5" width="5.00390625" style="0" bestFit="1" customWidth="1"/>
    <col min="6" max="6" width="10.00390625" style="57" bestFit="1" customWidth="1"/>
    <col min="7" max="10" width="10.00390625" style="0" bestFit="1" customWidth="1"/>
    <col min="11" max="11" width="10.875" style="0" customWidth="1"/>
    <col min="12" max="12" width="10.25390625" style="0" bestFit="1" customWidth="1"/>
    <col min="14" max="14" width="11.125" style="73" bestFit="1" customWidth="1"/>
  </cols>
  <sheetData>
    <row r="1" spans="1:12" ht="15">
      <c r="A1" s="2"/>
      <c r="B1" s="3"/>
      <c r="C1" s="3"/>
      <c r="D1" s="4" t="s">
        <v>780</v>
      </c>
      <c r="E1" s="86" t="s">
        <v>781</v>
      </c>
      <c r="F1" s="86"/>
      <c r="G1" s="86" t="s">
        <v>782</v>
      </c>
      <c r="H1" s="86"/>
      <c r="I1" s="86"/>
      <c r="J1" s="86" t="s">
        <v>783</v>
      </c>
      <c r="K1" s="86"/>
      <c r="L1" s="87"/>
    </row>
    <row r="2" spans="1:12" ht="79.5" customHeight="1">
      <c r="A2" s="5"/>
      <c r="B2" s="6"/>
      <c r="C2" s="6"/>
      <c r="D2" s="7" t="s">
        <v>330</v>
      </c>
      <c r="E2" s="88" t="s">
        <v>331</v>
      </c>
      <c r="F2" s="88"/>
      <c r="G2" s="88" t="s">
        <v>784</v>
      </c>
      <c r="H2" s="88"/>
      <c r="I2" s="88"/>
      <c r="J2" s="88" t="s">
        <v>785</v>
      </c>
      <c r="K2" s="88"/>
      <c r="L2" s="89"/>
    </row>
    <row r="3" spans="1:12" ht="15">
      <c r="A3" s="80" t="s">
        <v>786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5" customHeight="1">
      <c r="A4" s="82" t="s">
        <v>787</v>
      </c>
      <c r="B4" s="84" t="s">
        <v>788</v>
      </c>
      <c r="C4" s="84" t="s">
        <v>789</v>
      </c>
      <c r="D4" s="82" t="s">
        <v>790</v>
      </c>
      <c r="E4" s="84" t="s">
        <v>791</v>
      </c>
      <c r="F4" s="85" t="s">
        <v>792</v>
      </c>
      <c r="G4" s="84" t="s">
        <v>793</v>
      </c>
      <c r="H4" s="82"/>
      <c r="I4" s="82"/>
      <c r="J4" s="84" t="s">
        <v>794</v>
      </c>
      <c r="K4" s="82"/>
      <c r="L4" s="82"/>
    </row>
    <row r="5" spans="1:12" ht="15" customHeight="1">
      <c r="A5" s="83"/>
      <c r="B5" s="84"/>
      <c r="C5" s="84"/>
      <c r="D5" s="83"/>
      <c r="E5" s="83"/>
      <c r="F5" s="85"/>
      <c r="G5" s="8" t="s">
        <v>795</v>
      </c>
      <c r="H5" s="8" t="s">
        <v>796</v>
      </c>
      <c r="I5" s="8" t="s">
        <v>794</v>
      </c>
      <c r="J5" s="8" t="s">
        <v>795</v>
      </c>
      <c r="K5" s="8" t="s">
        <v>796</v>
      </c>
      <c r="L5" s="8" t="s">
        <v>794</v>
      </c>
    </row>
    <row r="6" spans="1:12" ht="24" customHeight="1">
      <c r="A6" s="9" t="s">
        <v>797</v>
      </c>
      <c r="B6" s="10"/>
      <c r="C6" s="10"/>
      <c r="D6" s="9" t="s">
        <v>798</v>
      </c>
      <c r="E6" s="9"/>
      <c r="F6" s="11"/>
      <c r="G6" s="9"/>
      <c r="H6" s="9"/>
      <c r="I6" s="9"/>
      <c r="J6" s="12">
        <f>SUM(J7:J14)</f>
        <v>150541.8825</v>
      </c>
      <c r="K6" s="12">
        <f>SUM(K7:K14)</f>
        <v>29781.077499999996</v>
      </c>
      <c r="L6" s="12">
        <f>SUM(L7:L15)</f>
        <v>182320.50000000003</v>
      </c>
    </row>
    <row r="7" spans="1:14" s="17" customFormat="1" ht="14.25">
      <c r="A7" s="13" t="s">
        <v>799</v>
      </c>
      <c r="B7" s="14" t="s">
        <v>800</v>
      </c>
      <c r="C7" s="14" t="s">
        <v>801</v>
      </c>
      <c r="D7" s="13" t="s">
        <v>332</v>
      </c>
      <c r="E7" s="14" t="s">
        <v>802</v>
      </c>
      <c r="F7" s="15">
        <v>8</v>
      </c>
      <c r="G7" s="16">
        <v>2791.85</v>
      </c>
      <c r="H7" s="16">
        <v>915.57</v>
      </c>
      <c r="I7" s="16">
        <f>G7+H7</f>
        <v>3707.42</v>
      </c>
      <c r="J7" s="16">
        <f>F7*G7</f>
        <v>22334.8</v>
      </c>
      <c r="K7" s="16">
        <f>F7*H7</f>
        <v>7324.56</v>
      </c>
      <c r="L7" s="16">
        <f>J7+K7</f>
        <v>29659.36</v>
      </c>
      <c r="N7" s="74"/>
    </row>
    <row r="8" spans="1:14" s="17" customFormat="1" ht="14.25">
      <c r="A8" s="13" t="s">
        <v>803</v>
      </c>
      <c r="B8" s="14" t="s">
        <v>804</v>
      </c>
      <c r="C8" s="14" t="s">
        <v>801</v>
      </c>
      <c r="D8" s="13" t="s">
        <v>333</v>
      </c>
      <c r="E8" s="14" t="s">
        <v>802</v>
      </c>
      <c r="F8" s="15">
        <v>8</v>
      </c>
      <c r="G8" s="16">
        <v>10713.23</v>
      </c>
      <c r="H8" s="16">
        <v>103.97</v>
      </c>
      <c r="I8" s="16">
        <f aca="true" t="shared" si="0" ref="I8:I14">G8+H8</f>
        <v>10817.199999999999</v>
      </c>
      <c r="J8" s="16">
        <f aca="true" t="shared" si="1" ref="J8:J14">F8*G8</f>
        <v>85705.84</v>
      </c>
      <c r="K8" s="16">
        <f aca="true" t="shared" si="2" ref="K8:K14">F8*H8</f>
        <v>831.76</v>
      </c>
      <c r="L8" s="16">
        <f aca="true" t="shared" si="3" ref="L8:L14">J8+K8</f>
        <v>86537.59999999999</v>
      </c>
      <c r="N8" s="74"/>
    </row>
    <row r="9" spans="1:14" s="17" customFormat="1" ht="14.25">
      <c r="A9" s="13" t="s">
        <v>805</v>
      </c>
      <c r="B9" s="14" t="s">
        <v>806</v>
      </c>
      <c r="C9" s="14" t="s">
        <v>801</v>
      </c>
      <c r="D9" s="13" t="s">
        <v>334</v>
      </c>
      <c r="E9" s="14" t="s">
        <v>807</v>
      </c>
      <c r="F9" s="15">
        <v>320</v>
      </c>
      <c r="G9" s="16">
        <v>94.86</v>
      </c>
      <c r="H9" s="16">
        <v>0.55</v>
      </c>
      <c r="I9" s="16">
        <f t="shared" si="0"/>
        <v>95.41</v>
      </c>
      <c r="J9" s="16">
        <f t="shared" si="1"/>
        <v>30355.2</v>
      </c>
      <c r="K9" s="16">
        <f t="shared" si="2"/>
        <v>176</v>
      </c>
      <c r="L9" s="16">
        <f t="shared" si="3"/>
        <v>30531.2</v>
      </c>
      <c r="N9" s="74"/>
    </row>
    <row r="10" spans="1:14" s="17" customFormat="1" ht="14.25">
      <c r="A10" s="13" t="s">
        <v>808</v>
      </c>
      <c r="B10" s="14" t="s">
        <v>809</v>
      </c>
      <c r="C10" s="14" t="s">
        <v>810</v>
      </c>
      <c r="D10" s="13" t="s">
        <v>335</v>
      </c>
      <c r="E10" s="14" t="s">
        <v>811</v>
      </c>
      <c r="F10" s="15">
        <v>1</v>
      </c>
      <c r="G10" s="16">
        <v>0</v>
      </c>
      <c r="H10" s="16">
        <v>5757.87</v>
      </c>
      <c r="I10" s="16">
        <f t="shared" si="0"/>
        <v>5757.87</v>
      </c>
      <c r="J10" s="16">
        <f t="shared" si="1"/>
        <v>0</v>
      </c>
      <c r="K10" s="16">
        <f t="shared" si="2"/>
        <v>5757.87</v>
      </c>
      <c r="L10" s="16">
        <f t="shared" si="3"/>
        <v>5757.87</v>
      </c>
      <c r="N10" s="74"/>
    </row>
    <row r="11" spans="1:14" s="17" customFormat="1" ht="14.25">
      <c r="A11" s="13" t="s">
        <v>812</v>
      </c>
      <c r="B11" s="14" t="s">
        <v>813</v>
      </c>
      <c r="C11" s="14" t="s">
        <v>801</v>
      </c>
      <c r="D11" s="13" t="s">
        <v>336</v>
      </c>
      <c r="E11" s="14" t="s">
        <v>814</v>
      </c>
      <c r="F11" s="15">
        <v>257.25</v>
      </c>
      <c r="G11" s="16">
        <v>30.53</v>
      </c>
      <c r="H11" s="16">
        <v>30.07</v>
      </c>
      <c r="I11" s="16">
        <f t="shared" si="0"/>
        <v>60.6</v>
      </c>
      <c r="J11" s="16">
        <f t="shared" si="1"/>
        <v>7853.842500000001</v>
      </c>
      <c r="K11" s="16">
        <f t="shared" si="2"/>
        <v>7735.5075</v>
      </c>
      <c r="L11" s="16">
        <f t="shared" si="3"/>
        <v>15589.35</v>
      </c>
      <c r="N11" s="74"/>
    </row>
    <row r="12" spans="1:14" s="17" customFormat="1" ht="14.25">
      <c r="A12" s="13" t="s">
        <v>815</v>
      </c>
      <c r="B12" s="14" t="s">
        <v>816</v>
      </c>
      <c r="C12" s="14" t="s">
        <v>801</v>
      </c>
      <c r="D12" s="13" t="s">
        <v>337</v>
      </c>
      <c r="E12" s="14" t="s">
        <v>814</v>
      </c>
      <c r="F12" s="15">
        <v>10</v>
      </c>
      <c r="G12" s="16">
        <v>217.38</v>
      </c>
      <c r="H12" s="16">
        <v>207.43</v>
      </c>
      <c r="I12" s="16">
        <f t="shared" si="0"/>
        <v>424.81</v>
      </c>
      <c r="J12" s="16">
        <f t="shared" si="1"/>
        <v>2173.8</v>
      </c>
      <c r="K12" s="16">
        <f t="shared" si="2"/>
        <v>2074.3</v>
      </c>
      <c r="L12" s="16">
        <f t="shared" si="3"/>
        <v>4248.1</v>
      </c>
      <c r="N12" s="74"/>
    </row>
    <row r="13" spans="1:14" s="17" customFormat="1" ht="14.25">
      <c r="A13" s="13" t="s">
        <v>817</v>
      </c>
      <c r="B13" s="14" t="s">
        <v>818</v>
      </c>
      <c r="C13" s="14" t="s">
        <v>801</v>
      </c>
      <c r="D13" s="13" t="s">
        <v>338</v>
      </c>
      <c r="E13" s="14" t="s">
        <v>814</v>
      </c>
      <c r="F13" s="15">
        <v>2</v>
      </c>
      <c r="G13" s="16">
        <v>43.13</v>
      </c>
      <c r="H13" s="16">
        <v>365.22</v>
      </c>
      <c r="I13" s="16">
        <f t="shared" si="0"/>
        <v>408.35</v>
      </c>
      <c r="J13" s="16">
        <f t="shared" si="1"/>
        <v>86.26</v>
      </c>
      <c r="K13" s="16">
        <f t="shared" si="2"/>
        <v>730.44</v>
      </c>
      <c r="L13" s="16">
        <f t="shared" si="3"/>
        <v>816.7</v>
      </c>
      <c r="N13" s="74"/>
    </row>
    <row r="14" spans="1:14" s="17" customFormat="1" ht="14.25">
      <c r="A14" s="13" t="s">
        <v>819</v>
      </c>
      <c r="B14" s="14" t="s">
        <v>820</v>
      </c>
      <c r="C14" s="14" t="s">
        <v>810</v>
      </c>
      <c r="D14" s="13" t="s">
        <v>339</v>
      </c>
      <c r="E14" s="14" t="s">
        <v>814</v>
      </c>
      <c r="F14" s="15">
        <v>66</v>
      </c>
      <c r="G14" s="16">
        <v>30.79</v>
      </c>
      <c r="H14" s="16">
        <v>78.04</v>
      </c>
      <c r="I14" s="16">
        <f t="shared" si="0"/>
        <v>108.83000000000001</v>
      </c>
      <c r="J14" s="16">
        <f t="shared" si="1"/>
        <v>2032.1399999999999</v>
      </c>
      <c r="K14" s="16">
        <f t="shared" si="2"/>
        <v>5150.64</v>
      </c>
      <c r="L14" s="16">
        <f t="shared" si="3"/>
        <v>7182.780000000001</v>
      </c>
      <c r="N14" s="74"/>
    </row>
    <row r="15" spans="1:14" s="17" customFormat="1" ht="25.5">
      <c r="A15" s="13" t="s">
        <v>824</v>
      </c>
      <c r="B15" s="14">
        <v>41598</v>
      </c>
      <c r="C15" s="14" t="s">
        <v>801</v>
      </c>
      <c r="D15" s="13" t="s">
        <v>825</v>
      </c>
      <c r="E15" s="14" t="s">
        <v>70</v>
      </c>
      <c r="F15" s="15">
        <v>1</v>
      </c>
      <c r="G15" s="16">
        <v>407.8</v>
      </c>
      <c r="H15" s="16">
        <v>1589.74</v>
      </c>
      <c r="I15" s="16">
        <v>1997.54</v>
      </c>
      <c r="J15" s="16">
        <v>407.8</v>
      </c>
      <c r="K15" s="16">
        <v>1589.74</v>
      </c>
      <c r="L15" s="16">
        <v>1997.54</v>
      </c>
      <c r="N15" s="74"/>
    </row>
    <row r="16" spans="1:14" ht="24" customHeight="1">
      <c r="A16" s="9" t="s">
        <v>821</v>
      </c>
      <c r="B16" s="10"/>
      <c r="C16" s="10"/>
      <c r="D16" s="9" t="s">
        <v>0</v>
      </c>
      <c r="E16" s="9"/>
      <c r="F16" s="11"/>
      <c r="G16" s="9"/>
      <c r="H16" s="9"/>
      <c r="I16" s="9"/>
      <c r="J16" s="12">
        <f>SUM(J17:J21)</f>
        <v>2962.1724000000004</v>
      </c>
      <c r="K16" s="12">
        <f>SUM(K17:K21)</f>
        <v>10018.704399999999</v>
      </c>
      <c r="L16" s="12">
        <f>SUM(L17:L21)</f>
        <v>12980.8768</v>
      </c>
      <c r="N16" s="74"/>
    </row>
    <row r="17" spans="1:14" s="17" customFormat="1" ht="14.25">
      <c r="A17" s="13" t="s">
        <v>1</v>
      </c>
      <c r="B17" s="14" t="s">
        <v>2</v>
      </c>
      <c r="C17" s="14" t="s">
        <v>801</v>
      </c>
      <c r="D17" s="13" t="s">
        <v>340</v>
      </c>
      <c r="E17" s="14" t="s">
        <v>3</v>
      </c>
      <c r="F17" s="15">
        <v>27</v>
      </c>
      <c r="G17" s="16">
        <v>51.5</v>
      </c>
      <c r="H17" s="16">
        <v>26.32</v>
      </c>
      <c r="I17" s="16">
        <f>G17+H17</f>
        <v>77.82</v>
      </c>
      <c r="J17" s="16">
        <f>F17*G17</f>
        <v>1390.5</v>
      </c>
      <c r="K17" s="16">
        <f>F17*H17</f>
        <v>710.64</v>
      </c>
      <c r="L17" s="16">
        <f>J17+K17</f>
        <v>2101.14</v>
      </c>
      <c r="N17" s="74"/>
    </row>
    <row r="18" spans="1:14" s="17" customFormat="1" ht="14.25">
      <c r="A18" s="13" t="s">
        <v>4</v>
      </c>
      <c r="B18" s="14" t="s">
        <v>5</v>
      </c>
      <c r="C18" s="14" t="s">
        <v>801</v>
      </c>
      <c r="D18" s="13" t="s">
        <v>341</v>
      </c>
      <c r="E18" s="14" t="s">
        <v>3</v>
      </c>
      <c r="F18" s="15">
        <v>50</v>
      </c>
      <c r="G18" s="16">
        <v>0.27</v>
      </c>
      <c r="H18" s="16">
        <v>1.6</v>
      </c>
      <c r="I18" s="16">
        <f>G18+H18</f>
        <v>1.87</v>
      </c>
      <c r="J18" s="16">
        <f>F18*G18</f>
        <v>13.5</v>
      </c>
      <c r="K18" s="16">
        <f>F18*H18</f>
        <v>80</v>
      </c>
      <c r="L18" s="16">
        <f>J18+K18</f>
        <v>93.5</v>
      </c>
      <c r="N18" s="74"/>
    </row>
    <row r="19" spans="1:14" s="17" customFormat="1" ht="14.25">
      <c r="A19" s="13" t="s">
        <v>6</v>
      </c>
      <c r="B19" s="14" t="s">
        <v>7</v>
      </c>
      <c r="C19" s="14" t="s">
        <v>8</v>
      </c>
      <c r="D19" s="13" t="s">
        <v>342</v>
      </c>
      <c r="E19" s="14" t="s">
        <v>3</v>
      </c>
      <c r="F19" s="15">
        <v>150</v>
      </c>
      <c r="G19" s="16">
        <v>6.66</v>
      </c>
      <c r="H19" s="16">
        <v>58.34</v>
      </c>
      <c r="I19" s="16">
        <f>G19+H19</f>
        <v>65</v>
      </c>
      <c r="J19" s="16">
        <f>F19*G19</f>
        <v>999</v>
      </c>
      <c r="K19" s="16">
        <f>F19*H19</f>
        <v>8751</v>
      </c>
      <c r="L19" s="16">
        <f>J19+K19</f>
        <v>9750</v>
      </c>
      <c r="N19" s="74"/>
    </row>
    <row r="20" spans="1:14" s="17" customFormat="1" ht="14.25">
      <c r="A20" s="13" t="s">
        <v>9</v>
      </c>
      <c r="B20" s="14" t="s">
        <v>10</v>
      </c>
      <c r="C20" s="14" t="s">
        <v>801</v>
      </c>
      <c r="D20" s="13" t="s">
        <v>343</v>
      </c>
      <c r="E20" s="14" t="s">
        <v>3</v>
      </c>
      <c r="F20" s="15">
        <v>27</v>
      </c>
      <c r="G20" s="16">
        <v>4.9</v>
      </c>
      <c r="H20" s="16">
        <v>9.78</v>
      </c>
      <c r="I20" s="16">
        <f>G20+H20</f>
        <v>14.68</v>
      </c>
      <c r="J20" s="16">
        <f>F20*G20</f>
        <v>132.3</v>
      </c>
      <c r="K20" s="16">
        <f>F20*H20</f>
        <v>264.06</v>
      </c>
      <c r="L20" s="16">
        <f>J20+K20</f>
        <v>396.36</v>
      </c>
      <c r="N20" s="74"/>
    </row>
    <row r="21" spans="1:14" s="17" customFormat="1" ht="14.25">
      <c r="A21" s="13" t="s">
        <v>11</v>
      </c>
      <c r="B21" s="14" t="s">
        <v>12</v>
      </c>
      <c r="C21" s="14" t="s">
        <v>801</v>
      </c>
      <c r="D21" s="13" t="s">
        <v>344</v>
      </c>
      <c r="E21" s="14" t="s">
        <v>3</v>
      </c>
      <c r="F21" s="15">
        <v>2.54</v>
      </c>
      <c r="G21" s="16">
        <v>168.06</v>
      </c>
      <c r="H21" s="16">
        <v>83.86</v>
      </c>
      <c r="I21" s="16">
        <f>G21+H21</f>
        <v>251.92000000000002</v>
      </c>
      <c r="J21" s="16">
        <f>F21*G21</f>
        <v>426.8724</v>
      </c>
      <c r="K21" s="16">
        <f>F21*H21</f>
        <v>213.0044</v>
      </c>
      <c r="L21" s="16">
        <f>J21+K21</f>
        <v>639.8768</v>
      </c>
      <c r="N21" s="74"/>
    </row>
    <row r="22" spans="1:14" ht="24" customHeight="1">
      <c r="A22" s="9" t="s">
        <v>13</v>
      </c>
      <c r="B22" s="10"/>
      <c r="C22" s="10"/>
      <c r="D22" s="9" t="s">
        <v>14</v>
      </c>
      <c r="E22" s="9"/>
      <c r="F22" s="11"/>
      <c r="G22" s="9"/>
      <c r="H22" s="9"/>
      <c r="I22" s="9"/>
      <c r="J22" s="12">
        <f>SUM(J23:J24)</f>
        <v>674.7665</v>
      </c>
      <c r="K22" s="12">
        <f>SUM(K23:K24)</f>
        <v>1904.6365999999998</v>
      </c>
      <c r="L22" s="12">
        <f>SUM(L23:L24)</f>
        <v>2579.4031</v>
      </c>
      <c r="N22" s="74"/>
    </row>
    <row r="23" spans="1:14" s="17" customFormat="1" ht="14.25">
      <c r="A23" s="13" t="s">
        <v>15</v>
      </c>
      <c r="B23" s="14" t="s">
        <v>16</v>
      </c>
      <c r="C23" s="14" t="s">
        <v>801</v>
      </c>
      <c r="D23" s="13" t="s">
        <v>345</v>
      </c>
      <c r="E23" s="14" t="s">
        <v>17</v>
      </c>
      <c r="F23" s="15">
        <v>12</v>
      </c>
      <c r="G23" s="16">
        <v>24.68</v>
      </c>
      <c r="H23" s="16">
        <v>44.23</v>
      </c>
      <c r="I23" s="16">
        <f>G23+H23</f>
        <v>68.91</v>
      </c>
      <c r="J23" s="16">
        <f>F23*G23</f>
        <v>296.15999999999997</v>
      </c>
      <c r="K23" s="16">
        <f>F23*H23</f>
        <v>530.76</v>
      </c>
      <c r="L23" s="16">
        <f>J23+K23</f>
        <v>826.92</v>
      </c>
      <c r="N23" s="74"/>
    </row>
    <row r="24" spans="1:14" s="17" customFormat="1" ht="14.25">
      <c r="A24" s="13" t="s">
        <v>18</v>
      </c>
      <c r="B24" s="14" t="s">
        <v>19</v>
      </c>
      <c r="C24" s="14" t="s">
        <v>20</v>
      </c>
      <c r="D24" s="13" t="s">
        <v>346</v>
      </c>
      <c r="E24" s="14" t="s">
        <v>3</v>
      </c>
      <c r="F24" s="15">
        <v>1.13</v>
      </c>
      <c r="G24" s="16">
        <v>335.05</v>
      </c>
      <c r="H24" s="16">
        <v>1215.82</v>
      </c>
      <c r="I24" s="16">
        <f>G24+H24</f>
        <v>1550.87</v>
      </c>
      <c r="J24" s="16">
        <f>F24*G24</f>
        <v>378.6065</v>
      </c>
      <c r="K24" s="16">
        <f>F24*H24</f>
        <v>1373.8765999999998</v>
      </c>
      <c r="L24" s="16">
        <f>J24+K24</f>
        <v>1752.4831</v>
      </c>
      <c r="N24" s="74"/>
    </row>
    <row r="25" spans="1:14" ht="24" customHeight="1">
      <c r="A25" s="9" t="s">
        <v>21</v>
      </c>
      <c r="B25" s="10"/>
      <c r="C25" s="10"/>
      <c r="D25" s="9" t="s">
        <v>347</v>
      </c>
      <c r="E25" s="9"/>
      <c r="F25" s="11"/>
      <c r="G25" s="9"/>
      <c r="H25" s="9"/>
      <c r="I25" s="9"/>
      <c r="J25" s="12">
        <f>SUM(J26:J29)</f>
        <v>2934.4854</v>
      </c>
      <c r="K25" s="12">
        <f>SUM(K26:K29)</f>
        <v>13444.1991</v>
      </c>
      <c r="L25" s="12">
        <f>SUM(L26:L29)</f>
        <v>16378.6845</v>
      </c>
      <c r="N25" s="74"/>
    </row>
    <row r="26" spans="1:14" s="17" customFormat="1" ht="14.25">
      <c r="A26" s="13" t="s">
        <v>22</v>
      </c>
      <c r="B26" s="14" t="s">
        <v>23</v>
      </c>
      <c r="C26" s="14" t="s">
        <v>801</v>
      </c>
      <c r="D26" s="13" t="s">
        <v>348</v>
      </c>
      <c r="E26" s="14" t="s">
        <v>814</v>
      </c>
      <c r="F26" s="15">
        <v>17.69</v>
      </c>
      <c r="G26" s="16">
        <v>20.11</v>
      </c>
      <c r="H26" s="16">
        <v>68.29</v>
      </c>
      <c r="I26" s="16">
        <f>G26+H26</f>
        <v>88.4</v>
      </c>
      <c r="J26" s="16">
        <f>F26*G26</f>
        <v>355.7459</v>
      </c>
      <c r="K26" s="16">
        <f>F26*H26</f>
        <v>1208.0501000000002</v>
      </c>
      <c r="L26" s="16">
        <f>J26+K26</f>
        <v>1563.7960000000003</v>
      </c>
      <c r="N26" s="74"/>
    </row>
    <row r="27" spans="1:14" s="17" customFormat="1" ht="14.25">
      <c r="A27" s="13" t="s">
        <v>24</v>
      </c>
      <c r="B27" s="14" t="s">
        <v>25</v>
      </c>
      <c r="C27" s="14" t="s">
        <v>20</v>
      </c>
      <c r="D27" s="13" t="s">
        <v>349</v>
      </c>
      <c r="E27" s="14" t="s">
        <v>814</v>
      </c>
      <c r="F27" s="15">
        <v>24.7</v>
      </c>
      <c r="G27" s="16">
        <v>41.96</v>
      </c>
      <c r="H27" s="16">
        <v>215.39</v>
      </c>
      <c r="I27" s="16">
        <f>G27+H27</f>
        <v>257.34999999999997</v>
      </c>
      <c r="J27" s="16">
        <f>F27*G27</f>
        <v>1036.412</v>
      </c>
      <c r="K27" s="16">
        <f>F27*H27</f>
        <v>5320.133</v>
      </c>
      <c r="L27" s="16">
        <f>J27+K27</f>
        <v>6356.545</v>
      </c>
      <c r="N27" s="74"/>
    </row>
    <row r="28" spans="1:14" s="17" customFormat="1" ht="14.25">
      <c r="A28" s="13" t="s">
        <v>26</v>
      </c>
      <c r="B28" s="14" t="s">
        <v>27</v>
      </c>
      <c r="C28" s="14" t="s">
        <v>20</v>
      </c>
      <c r="D28" s="13" t="s">
        <v>350</v>
      </c>
      <c r="E28" s="14" t="s">
        <v>3</v>
      </c>
      <c r="F28" s="15">
        <v>3.37</v>
      </c>
      <c r="G28" s="16">
        <v>391.25</v>
      </c>
      <c r="H28" s="16">
        <v>1623.8</v>
      </c>
      <c r="I28" s="16">
        <f>G28+H28</f>
        <v>2015.05</v>
      </c>
      <c r="J28" s="16">
        <f>F28*G28</f>
        <v>1318.5125</v>
      </c>
      <c r="K28" s="16">
        <f>F28*H28</f>
        <v>5472.206</v>
      </c>
      <c r="L28" s="16">
        <f>J28+K28</f>
        <v>6790.7185</v>
      </c>
      <c r="N28" s="74"/>
    </row>
    <row r="29" spans="1:14" s="17" customFormat="1" ht="14.25">
      <c r="A29" s="13" t="s">
        <v>28</v>
      </c>
      <c r="B29" s="14" t="s">
        <v>29</v>
      </c>
      <c r="C29" s="14" t="s">
        <v>20</v>
      </c>
      <c r="D29" s="13" t="s">
        <v>351</v>
      </c>
      <c r="E29" s="14" t="s">
        <v>3</v>
      </c>
      <c r="F29" s="15">
        <v>0.75</v>
      </c>
      <c r="G29" s="16">
        <v>298.42</v>
      </c>
      <c r="H29" s="16">
        <v>1925.08</v>
      </c>
      <c r="I29" s="16">
        <f>G29+H29</f>
        <v>2223.5</v>
      </c>
      <c r="J29" s="16">
        <f>F29*G29</f>
        <v>223.815</v>
      </c>
      <c r="K29" s="16">
        <f>F29*H29</f>
        <v>1443.81</v>
      </c>
      <c r="L29" s="16">
        <f>J29+K29</f>
        <v>1667.625</v>
      </c>
      <c r="N29" s="74"/>
    </row>
    <row r="30" spans="1:14" ht="24" customHeight="1">
      <c r="A30" s="9" t="s">
        <v>30</v>
      </c>
      <c r="B30" s="10"/>
      <c r="C30" s="10"/>
      <c r="D30" s="9" t="s">
        <v>31</v>
      </c>
      <c r="E30" s="9"/>
      <c r="F30" s="11"/>
      <c r="G30" s="9"/>
      <c r="H30" s="9"/>
      <c r="I30" s="9"/>
      <c r="J30" s="12">
        <f>SUM(J31:J37)</f>
        <v>71996.6464</v>
      </c>
      <c r="K30" s="12">
        <f>SUM(K31:K37)</f>
        <v>373708.72459999996</v>
      </c>
      <c r="L30" s="12">
        <f>SUM(L31:L37)</f>
        <v>445705.371</v>
      </c>
      <c r="N30" s="74"/>
    </row>
    <row r="31" spans="1:14" s="17" customFormat="1" ht="14.25">
      <c r="A31" s="13" t="s">
        <v>32</v>
      </c>
      <c r="B31" s="14" t="s">
        <v>33</v>
      </c>
      <c r="C31" s="14" t="s">
        <v>801</v>
      </c>
      <c r="D31" s="13" t="s">
        <v>352</v>
      </c>
      <c r="E31" s="14" t="s">
        <v>814</v>
      </c>
      <c r="F31" s="15">
        <v>8.85</v>
      </c>
      <c r="G31" s="16">
        <v>64.13</v>
      </c>
      <c r="H31" s="16">
        <v>60.79</v>
      </c>
      <c r="I31" s="16">
        <f aca="true" t="shared" si="4" ref="I31:I37">G31+H31</f>
        <v>124.91999999999999</v>
      </c>
      <c r="J31" s="16">
        <f aca="true" t="shared" si="5" ref="J31:J37">F31*G31</f>
        <v>567.5504999999999</v>
      </c>
      <c r="K31" s="16">
        <f aca="true" t="shared" si="6" ref="K31:K37">F31*H31</f>
        <v>537.9915</v>
      </c>
      <c r="L31" s="16">
        <f aca="true" t="shared" si="7" ref="L31:L37">J31+K31</f>
        <v>1105.542</v>
      </c>
      <c r="N31" s="74"/>
    </row>
    <row r="32" spans="1:14" s="17" customFormat="1" ht="14.25">
      <c r="A32" s="13" t="s">
        <v>34</v>
      </c>
      <c r="B32" s="14" t="s">
        <v>35</v>
      </c>
      <c r="C32" s="14" t="s">
        <v>801</v>
      </c>
      <c r="D32" s="13" t="s">
        <v>353</v>
      </c>
      <c r="E32" s="14" t="s">
        <v>814</v>
      </c>
      <c r="F32" s="15">
        <v>22.72</v>
      </c>
      <c r="G32" s="16">
        <v>50.57</v>
      </c>
      <c r="H32" s="16">
        <v>94.81</v>
      </c>
      <c r="I32" s="16">
        <f t="shared" si="4"/>
        <v>145.38</v>
      </c>
      <c r="J32" s="16">
        <f t="shared" si="5"/>
        <v>1148.9504</v>
      </c>
      <c r="K32" s="16">
        <f t="shared" si="6"/>
        <v>2154.0832</v>
      </c>
      <c r="L32" s="16">
        <f t="shared" si="7"/>
        <v>3303.0335999999998</v>
      </c>
      <c r="N32" s="74"/>
    </row>
    <row r="33" spans="1:14" s="17" customFormat="1" ht="14.25">
      <c r="A33" s="13" t="s">
        <v>36</v>
      </c>
      <c r="B33" s="14" t="s">
        <v>37</v>
      </c>
      <c r="C33" s="14" t="s">
        <v>801</v>
      </c>
      <c r="D33" s="13" t="s">
        <v>354</v>
      </c>
      <c r="E33" s="14" t="s">
        <v>814</v>
      </c>
      <c r="F33" s="15">
        <v>131.25</v>
      </c>
      <c r="G33" s="16">
        <v>12.59</v>
      </c>
      <c r="H33" s="16">
        <v>109.18</v>
      </c>
      <c r="I33" s="16">
        <f t="shared" si="4"/>
        <v>121.77000000000001</v>
      </c>
      <c r="J33" s="16">
        <f t="shared" si="5"/>
        <v>1652.4375</v>
      </c>
      <c r="K33" s="16">
        <f t="shared" si="6"/>
        <v>14329.875</v>
      </c>
      <c r="L33" s="16">
        <f t="shared" si="7"/>
        <v>15982.3125</v>
      </c>
      <c r="N33" s="74"/>
    </row>
    <row r="34" spans="1:14" s="17" customFormat="1" ht="14.25">
      <c r="A34" s="13" t="s">
        <v>38</v>
      </c>
      <c r="B34" s="14" t="s">
        <v>39</v>
      </c>
      <c r="C34" s="14" t="s">
        <v>20</v>
      </c>
      <c r="D34" s="13" t="s">
        <v>355</v>
      </c>
      <c r="E34" s="14" t="s">
        <v>814</v>
      </c>
      <c r="F34" s="15">
        <v>40.15</v>
      </c>
      <c r="G34" s="16">
        <v>13.1</v>
      </c>
      <c r="H34" s="16">
        <v>174.76</v>
      </c>
      <c r="I34" s="16">
        <f t="shared" si="4"/>
        <v>187.85999999999999</v>
      </c>
      <c r="J34" s="16">
        <f t="shared" si="5"/>
        <v>525.9649999999999</v>
      </c>
      <c r="K34" s="16">
        <f t="shared" si="6"/>
        <v>7016.614</v>
      </c>
      <c r="L34" s="16">
        <f t="shared" si="7"/>
        <v>7542.579</v>
      </c>
      <c r="N34" s="74"/>
    </row>
    <row r="35" spans="1:14" s="17" customFormat="1" ht="14.25">
      <c r="A35" s="13" t="s">
        <v>40</v>
      </c>
      <c r="B35" s="14" t="s">
        <v>41</v>
      </c>
      <c r="C35" s="14" t="s">
        <v>20</v>
      </c>
      <c r="D35" s="13" t="s">
        <v>356</v>
      </c>
      <c r="E35" s="14" t="s">
        <v>814</v>
      </c>
      <c r="F35" s="15">
        <v>933.54</v>
      </c>
      <c r="G35" s="16">
        <v>72.95</v>
      </c>
      <c r="H35" s="16">
        <v>298.46</v>
      </c>
      <c r="I35" s="16">
        <f t="shared" si="4"/>
        <v>371.40999999999997</v>
      </c>
      <c r="J35" s="16">
        <f t="shared" si="5"/>
        <v>68101.743</v>
      </c>
      <c r="K35" s="16">
        <f t="shared" si="6"/>
        <v>278624.34839999996</v>
      </c>
      <c r="L35" s="16">
        <f t="shared" si="7"/>
        <v>346726.0914</v>
      </c>
      <c r="N35" s="74"/>
    </row>
    <row r="36" spans="1:14" s="17" customFormat="1" ht="14.25">
      <c r="A36" s="13" t="s">
        <v>42</v>
      </c>
      <c r="B36" s="14" t="s">
        <v>43</v>
      </c>
      <c r="C36" s="14" t="s">
        <v>810</v>
      </c>
      <c r="D36" s="13" t="s">
        <v>357</v>
      </c>
      <c r="E36" s="14" t="s">
        <v>814</v>
      </c>
      <c r="F36" s="15">
        <v>142.48</v>
      </c>
      <c r="G36" s="16">
        <v>0</v>
      </c>
      <c r="H36" s="16">
        <v>243.75</v>
      </c>
      <c r="I36" s="16">
        <f t="shared" si="4"/>
        <v>243.75</v>
      </c>
      <c r="J36" s="16">
        <f t="shared" si="5"/>
        <v>0</v>
      </c>
      <c r="K36" s="16">
        <f t="shared" si="6"/>
        <v>34729.5</v>
      </c>
      <c r="L36" s="16">
        <f t="shared" si="7"/>
        <v>34729.5</v>
      </c>
      <c r="N36" s="74"/>
    </row>
    <row r="37" spans="1:14" s="17" customFormat="1" ht="14.25">
      <c r="A37" s="13" t="s">
        <v>44</v>
      </c>
      <c r="B37" s="14" t="s">
        <v>43</v>
      </c>
      <c r="C37" s="14" t="s">
        <v>810</v>
      </c>
      <c r="D37" s="13" t="s">
        <v>358</v>
      </c>
      <c r="E37" s="14" t="s">
        <v>814</v>
      </c>
      <c r="F37" s="15">
        <v>148.99</v>
      </c>
      <c r="G37" s="16">
        <v>0</v>
      </c>
      <c r="H37" s="16">
        <v>243.75</v>
      </c>
      <c r="I37" s="16">
        <f t="shared" si="4"/>
        <v>243.75</v>
      </c>
      <c r="J37" s="16">
        <f t="shared" si="5"/>
        <v>0</v>
      </c>
      <c r="K37" s="16">
        <f t="shared" si="6"/>
        <v>36316.3125</v>
      </c>
      <c r="L37" s="16">
        <f t="shared" si="7"/>
        <v>36316.3125</v>
      </c>
      <c r="N37" s="74"/>
    </row>
    <row r="38" spans="1:14" ht="24" customHeight="1">
      <c r="A38" s="9" t="s">
        <v>45</v>
      </c>
      <c r="B38" s="10"/>
      <c r="C38" s="10"/>
      <c r="D38" s="9" t="s">
        <v>46</v>
      </c>
      <c r="E38" s="9"/>
      <c r="F38" s="11"/>
      <c r="G38" s="9"/>
      <c r="H38" s="9"/>
      <c r="I38" s="9"/>
      <c r="J38" s="12">
        <f>SUM(J39:J67)</f>
        <v>17683.4659</v>
      </c>
      <c r="K38" s="12">
        <f>SUM(K39:K67)</f>
        <v>305957.51549999986</v>
      </c>
      <c r="L38" s="12">
        <f>SUM(L39:L67)</f>
        <v>323640.98139999993</v>
      </c>
      <c r="N38" s="74"/>
    </row>
    <row r="39" spans="1:14" s="17" customFormat="1" ht="14.25">
      <c r="A39" s="13" t="s">
        <v>47</v>
      </c>
      <c r="B39" s="14" t="s">
        <v>48</v>
      </c>
      <c r="C39" s="14" t="s">
        <v>801</v>
      </c>
      <c r="D39" s="13" t="s">
        <v>359</v>
      </c>
      <c r="E39" s="14" t="s">
        <v>814</v>
      </c>
      <c r="F39" s="15">
        <v>37.18</v>
      </c>
      <c r="G39" s="16">
        <v>39.49</v>
      </c>
      <c r="H39" s="16">
        <v>589.69</v>
      </c>
      <c r="I39" s="16">
        <f aca="true" t="shared" si="8" ref="I39:I67">G39+H39</f>
        <v>629.1800000000001</v>
      </c>
      <c r="J39" s="16">
        <f aca="true" t="shared" si="9" ref="J39:J67">F39*G39</f>
        <v>1468.2382</v>
      </c>
      <c r="K39" s="16">
        <f aca="true" t="shared" si="10" ref="K39:K67">F39*H39</f>
        <v>21924.6742</v>
      </c>
      <c r="L39" s="16">
        <f aca="true" t="shared" si="11" ref="L39:L67">J39+K39</f>
        <v>23392.9124</v>
      </c>
      <c r="N39" s="74"/>
    </row>
    <row r="40" spans="1:14" s="17" customFormat="1" ht="14.25">
      <c r="A40" s="13" t="s">
        <v>49</v>
      </c>
      <c r="B40" s="14" t="s">
        <v>50</v>
      </c>
      <c r="C40" s="14" t="s">
        <v>801</v>
      </c>
      <c r="D40" s="13" t="s">
        <v>360</v>
      </c>
      <c r="E40" s="14" t="s">
        <v>814</v>
      </c>
      <c r="F40" s="15">
        <v>5.72</v>
      </c>
      <c r="G40" s="16">
        <v>68.25</v>
      </c>
      <c r="H40" s="16">
        <v>613.86</v>
      </c>
      <c r="I40" s="16">
        <f t="shared" si="8"/>
        <v>682.11</v>
      </c>
      <c r="J40" s="16">
        <f t="shared" si="9"/>
        <v>390.39</v>
      </c>
      <c r="K40" s="16">
        <f t="shared" si="10"/>
        <v>3511.2792</v>
      </c>
      <c r="L40" s="16">
        <f t="shared" si="11"/>
        <v>3901.6692</v>
      </c>
      <c r="N40" s="74"/>
    </row>
    <row r="41" spans="1:14" s="17" customFormat="1" ht="25.5">
      <c r="A41" s="13" t="s">
        <v>51</v>
      </c>
      <c r="B41" s="14" t="s">
        <v>52</v>
      </c>
      <c r="C41" s="14" t="s">
        <v>801</v>
      </c>
      <c r="D41" s="13" t="s">
        <v>361</v>
      </c>
      <c r="E41" s="14" t="s">
        <v>814</v>
      </c>
      <c r="F41" s="15">
        <v>24.31</v>
      </c>
      <c r="G41" s="16">
        <v>46.16</v>
      </c>
      <c r="H41" s="16">
        <v>658.84</v>
      </c>
      <c r="I41" s="16">
        <f t="shared" si="8"/>
        <v>705</v>
      </c>
      <c r="J41" s="16">
        <f t="shared" si="9"/>
        <v>1122.1496</v>
      </c>
      <c r="K41" s="16">
        <f t="shared" si="10"/>
        <v>16016.4004</v>
      </c>
      <c r="L41" s="16">
        <f t="shared" si="11"/>
        <v>17138.55</v>
      </c>
      <c r="N41" s="74"/>
    </row>
    <row r="42" spans="1:14" s="17" customFormat="1" ht="25.5">
      <c r="A42" s="13" t="s">
        <v>53</v>
      </c>
      <c r="B42" s="14" t="s">
        <v>52</v>
      </c>
      <c r="C42" s="14" t="s">
        <v>801</v>
      </c>
      <c r="D42" s="13" t="s">
        <v>362</v>
      </c>
      <c r="E42" s="14" t="s">
        <v>814</v>
      </c>
      <c r="F42" s="15">
        <v>8.8</v>
      </c>
      <c r="G42" s="16">
        <v>46.16</v>
      </c>
      <c r="H42" s="16">
        <v>658.84</v>
      </c>
      <c r="I42" s="16">
        <f t="shared" si="8"/>
        <v>705</v>
      </c>
      <c r="J42" s="16">
        <f t="shared" si="9"/>
        <v>406.208</v>
      </c>
      <c r="K42" s="16">
        <f t="shared" si="10"/>
        <v>5797.792</v>
      </c>
      <c r="L42" s="16">
        <f t="shared" si="11"/>
        <v>6204</v>
      </c>
      <c r="N42" s="74"/>
    </row>
    <row r="43" spans="1:14" s="17" customFormat="1" ht="14.25">
      <c r="A43" s="13" t="s">
        <v>54</v>
      </c>
      <c r="B43" s="14" t="s">
        <v>48</v>
      </c>
      <c r="C43" s="14" t="s">
        <v>801</v>
      </c>
      <c r="D43" s="13" t="s">
        <v>363</v>
      </c>
      <c r="E43" s="14" t="s">
        <v>814</v>
      </c>
      <c r="F43" s="15">
        <v>2.86</v>
      </c>
      <c r="G43" s="16">
        <v>39.49</v>
      </c>
      <c r="H43" s="16">
        <v>589.69</v>
      </c>
      <c r="I43" s="16">
        <f t="shared" si="8"/>
        <v>629.1800000000001</v>
      </c>
      <c r="J43" s="16">
        <f t="shared" si="9"/>
        <v>112.9414</v>
      </c>
      <c r="K43" s="16">
        <f t="shared" si="10"/>
        <v>1686.5134</v>
      </c>
      <c r="L43" s="16">
        <f t="shared" si="11"/>
        <v>1799.4548</v>
      </c>
      <c r="N43" s="74"/>
    </row>
    <row r="44" spans="1:14" s="17" customFormat="1" ht="25.5">
      <c r="A44" s="13" t="s">
        <v>55</v>
      </c>
      <c r="B44" s="14" t="s">
        <v>56</v>
      </c>
      <c r="C44" s="14" t="s">
        <v>801</v>
      </c>
      <c r="D44" s="13" t="s">
        <v>364</v>
      </c>
      <c r="E44" s="14" t="s">
        <v>814</v>
      </c>
      <c r="F44" s="15">
        <v>27.17</v>
      </c>
      <c r="G44" s="16">
        <v>22.21</v>
      </c>
      <c r="H44" s="16">
        <v>439.64</v>
      </c>
      <c r="I44" s="16">
        <f t="shared" si="8"/>
        <v>461.84999999999997</v>
      </c>
      <c r="J44" s="16">
        <f t="shared" si="9"/>
        <v>603.4457000000001</v>
      </c>
      <c r="K44" s="16">
        <f t="shared" si="10"/>
        <v>11945.0188</v>
      </c>
      <c r="L44" s="16">
        <f t="shared" si="11"/>
        <v>12548.4645</v>
      </c>
      <c r="N44" s="74"/>
    </row>
    <row r="45" spans="1:14" s="17" customFormat="1" ht="25.5">
      <c r="A45" s="13" t="s">
        <v>57</v>
      </c>
      <c r="B45" s="14" t="s">
        <v>58</v>
      </c>
      <c r="C45" s="14" t="s">
        <v>801</v>
      </c>
      <c r="D45" s="13" t="s">
        <v>365</v>
      </c>
      <c r="E45" s="14" t="s">
        <v>814</v>
      </c>
      <c r="F45" s="15">
        <v>2.86</v>
      </c>
      <c r="G45" s="16">
        <v>30.34</v>
      </c>
      <c r="H45" s="16">
        <v>447.64</v>
      </c>
      <c r="I45" s="16">
        <f t="shared" si="8"/>
        <v>477.97999999999996</v>
      </c>
      <c r="J45" s="16">
        <f t="shared" si="9"/>
        <v>86.77239999999999</v>
      </c>
      <c r="K45" s="16">
        <f t="shared" si="10"/>
        <v>1280.2504</v>
      </c>
      <c r="L45" s="16">
        <f t="shared" si="11"/>
        <v>1367.0228</v>
      </c>
      <c r="N45" s="74"/>
    </row>
    <row r="46" spans="1:14" s="17" customFormat="1" ht="25.5">
      <c r="A46" s="13" t="s">
        <v>59</v>
      </c>
      <c r="B46" s="14" t="s">
        <v>56</v>
      </c>
      <c r="C46" s="14" t="s">
        <v>801</v>
      </c>
      <c r="D46" s="13" t="s">
        <v>366</v>
      </c>
      <c r="E46" s="14" t="s">
        <v>814</v>
      </c>
      <c r="F46" s="15">
        <v>1.43</v>
      </c>
      <c r="G46" s="16">
        <v>22.21</v>
      </c>
      <c r="H46" s="16">
        <v>439.64</v>
      </c>
      <c r="I46" s="16">
        <f t="shared" si="8"/>
        <v>461.84999999999997</v>
      </c>
      <c r="J46" s="16">
        <f t="shared" si="9"/>
        <v>31.7603</v>
      </c>
      <c r="K46" s="16">
        <f t="shared" si="10"/>
        <v>628.6852</v>
      </c>
      <c r="L46" s="16">
        <f t="shared" si="11"/>
        <v>660.4455</v>
      </c>
      <c r="N46" s="74"/>
    </row>
    <row r="47" spans="1:14" s="17" customFormat="1" ht="14.25">
      <c r="A47" s="13" t="s">
        <v>60</v>
      </c>
      <c r="B47" s="14" t="s">
        <v>61</v>
      </c>
      <c r="C47" s="14" t="s">
        <v>801</v>
      </c>
      <c r="D47" s="13" t="s">
        <v>367</v>
      </c>
      <c r="E47" s="14" t="s">
        <v>814</v>
      </c>
      <c r="F47" s="15">
        <v>46</v>
      </c>
      <c r="G47" s="16">
        <v>11.99</v>
      </c>
      <c r="H47" s="16">
        <v>388.09</v>
      </c>
      <c r="I47" s="16">
        <f t="shared" si="8"/>
        <v>400.08</v>
      </c>
      <c r="J47" s="16">
        <f t="shared" si="9"/>
        <v>551.54</v>
      </c>
      <c r="K47" s="16">
        <f t="shared" si="10"/>
        <v>17852.14</v>
      </c>
      <c r="L47" s="16">
        <f t="shared" si="11"/>
        <v>18403.68</v>
      </c>
      <c r="N47" s="74"/>
    </row>
    <row r="48" spans="1:14" s="17" customFormat="1" ht="14.25">
      <c r="A48" s="13" t="s">
        <v>62</v>
      </c>
      <c r="B48" s="14" t="s">
        <v>61</v>
      </c>
      <c r="C48" s="14" t="s">
        <v>801</v>
      </c>
      <c r="D48" s="13" t="s">
        <v>368</v>
      </c>
      <c r="E48" s="14" t="s">
        <v>814</v>
      </c>
      <c r="F48" s="15">
        <v>47.5</v>
      </c>
      <c r="G48" s="16">
        <v>11.99</v>
      </c>
      <c r="H48" s="16">
        <v>388.09</v>
      </c>
      <c r="I48" s="16">
        <f t="shared" si="8"/>
        <v>400.08</v>
      </c>
      <c r="J48" s="16">
        <f t="shared" si="9"/>
        <v>569.525</v>
      </c>
      <c r="K48" s="16">
        <f t="shared" si="10"/>
        <v>18434.274999999998</v>
      </c>
      <c r="L48" s="16">
        <f t="shared" si="11"/>
        <v>19003.8</v>
      </c>
      <c r="N48" s="74"/>
    </row>
    <row r="49" spans="1:14" s="17" customFormat="1" ht="14.25">
      <c r="A49" s="13" t="s">
        <v>63</v>
      </c>
      <c r="B49" s="14" t="s">
        <v>61</v>
      </c>
      <c r="C49" s="14" t="s">
        <v>801</v>
      </c>
      <c r="D49" s="13" t="s">
        <v>369</v>
      </c>
      <c r="E49" s="14" t="s">
        <v>814</v>
      </c>
      <c r="F49" s="15">
        <v>67.2</v>
      </c>
      <c r="G49" s="16">
        <v>11.99</v>
      </c>
      <c r="H49" s="16">
        <v>388.09</v>
      </c>
      <c r="I49" s="16">
        <f t="shared" si="8"/>
        <v>400.08</v>
      </c>
      <c r="J49" s="16">
        <f t="shared" si="9"/>
        <v>805.7280000000001</v>
      </c>
      <c r="K49" s="16">
        <f t="shared" si="10"/>
        <v>26079.648</v>
      </c>
      <c r="L49" s="16">
        <f t="shared" si="11"/>
        <v>26885.376</v>
      </c>
      <c r="N49" s="74"/>
    </row>
    <row r="50" spans="1:14" s="17" customFormat="1" ht="14.25">
      <c r="A50" s="13" t="s">
        <v>64</v>
      </c>
      <c r="B50" s="14" t="s">
        <v>65</v>
      </c>
      <c r="C50" s="14" t="s">
        <v>801</v>
      </c>
      <c r="D50" s="13" t="s">
        <v>370</v>
      </c>
      <c r="E50" s="14" t="s">
        <v>814</v>
      </c>
      <c r="F50" s="15">
        <v>1.43</v>
      </c>
      <c r="G50" s="16">
        <v>36.17</v>
      </c>
      <c r="H50" s="16">
        <v>439.61</v>
      </c>
      <c r="I50" s="16">
        <f t="shared" si="8"/>
        <v>475.78000000000003</v>
      </c>
      <c r="J50" s="16">
        <f t="shared" si="9"/>
        <v>51.7231</v>
      </c>
      <c r="K50" s="16">
        <f t="shared" si="10"/>
        <v>628.6423</v>
      </c>
      <c r="L50" s="16">
        <f t="shared" si="11"/>
        <v>680.3654</v>
      </c>
      <c r="N50" s="74"/>
    </row>
    <row r="51" spans="1:14" s="17" customFormat="1" ht="14.25">
      <c r="A51" s="13" t="s">
        <v>66</v>
      </c>
      <c r="B51" s="14" t="s">
        <v>67</v>
      </c>
      <c r="C51" s="14" t="s">
        <v>20</v>
      </c>
      <c r="D51" s="13" t="s">
        <v>371</v>
      </c>
      <c r="E51" s="14" t="s">
        <v>811</v>
      </c>
      <c r="F51" s="15">
        <v>1</v>
      </c>
      <c r="G51" s="16">
        <v>422.77</v>
      </c>
      <c r="H51" s="16">
        <v>34582.61</v>
      </c>
      <c r="I51" s="16">
        <f t="shared" si="8"/>
        <v>35005.38</v>
      </c>
      <c r="J51" s="16">
        <f t="shared" si="9"/>
        <v>422.77</v>
      </c>
      <c r="K51" s="16">
        <f t="shared" si="10"/>
        <v>34582.61</v>
      </c>
      <c r="L51" s="16">
        <f t="shared" si="11"/>
        <v>35005.38</v>
      </c>
      <c r="N51" s="74"/>
    </row>
    <row r="52" spans="1:14" s="17" customFormat="1" ht="14.25">
      <c r="A52" s="13" t="s">
        <v>68</v>
      </c>
      <c r="B52" s="14" t="s">
        <v>69</v>
      </c>
      <c r="C52" s="14" t="s">
        <v>801</v>
      </c>
      <c r="D52" s="13" t="s">
        <v>372</v>
      </c>
      <c r="E52" s="14" t="s">
        <v>70</v>
      </c>
      <c r="F52" s="15">
        <v>15</v>
      </c>
      <c r="G52" s="16">
        <v>158.36</v>
      </c>
      <c r="H52" s="16">
        <v>761.11</v>
      </c>
      <c r="I52" s="16">
        <f t="shared" si="8"/>
        <v>919.47</v>
      </c>
      <c r="J52" s="16">
        <f t="shared" si="9"/>
        <v>2375.4</v>
      </c>
      <c r="K52" s="16">
        <f t="shared" si="10"/>
        <v>11416.65</v>
      </c>
      <c r="L52" s="16">
        <f t="shared" si="11"/>
        <v>13792.05</v>
      </c>
      <c r="N52" s="74"/>
    </row>
    <row r="53" spans="1:14" s="17" customFormat="1" ht="14.25">
      <c r="A53" s="13" t="s">
        <v>71</v>
      </c>
      <c r="B53" s="14" t="s">
        <v>69</v>
      </c>
      <c r="C53" s="14" t="s">
        <v>801</v>
      </c>
      <c r="D53" s="13" t="s">
        <v>373</v>
      </c>
      <c r="E53" s="14" t="s">
        <v>70</v>
      </c>
      <c r="F53" s="15">
        <v>1</v>
      </c>
      <c r="G53" s="16">
        <v>158.36</v>
      </c>
      <c r="H53" s="16">
        <v>761.11</v>
      </c>
      <c r="I53" s="16">
        <f t="shared" si="8"/>
        <v>919.47</v>
      </c>
      <c r="J53" s="16">
        <f t="shared" si="9"/>
        <v>158.36</v>
      </c>
      <c r="K53" s="16">
        <f t="shared" si="10"/>
        <v>761.11</v>
      </c>
      <c r="L53" s="16">
        <f t="shared" si="11"/>
        <v>919.47</v>
      </c>
      <c r="N53" s="74"/>
    </row>
    <row r="54" spans="1:14" s="17" customFormat="1" ht="14.25">
      <c r="A54" s="13" t="s">
        <v>72</v>
      </c>
      <c r="B54" s="14" t="s">
        <v>73</v>
      </c>
      <c r="C54" s="14" t="s">
        <v>801</v>
      </c>
      <c r="D54" s="13" t="s">
        <v>374</v>
      </c>
      <c r="E54" s="14" t="s">
        <v>70</v>
      </c>
      <c r="F54" s="15">
        <v>2</v>
      </c>
      <c r="G54" s="16">
        <v>179.14</v>
      </c>
      <c r="H54" s="16">
        <v>827.51</v>
      </c>
      <c r="I54" s="16">
        <f t="shared" si="8"/>
        <v>1006.65</v>
      </c>
      <c r="J54" s="16">
        <f t="shared" si="9"/>
        <v>358.28</v>
      </c>
      <c r="K54" s="16">
        <f t="shared" si="10"/>
        <v>1655.02</v>
      </c>
      <c r="L54" s="16">
        <f t="shared" si="11"/>
        <v>2013.3</v>
      </c>
      <c r="N54" s="74"/>
    </row>
    <row r="55" spans="1:14" s="17" customFormat="1" ht="14.25">
      <c r="A55" s="13" t="s">
        <v>74</v>
      </c>
      <c r="B55" s="14" t="s">
        <v>75</v>
      </c>
      <c r="C55" s="14" t="s">
        <v>801</v>
      </c>
      <c r="D55" s="13" t="s">
        <v>375</v>
      </c>
      <c r="E55" s="14" t="s">
        <v>814</v>
      </c>
      <c r="F55" s="15">
        <v>1</v>
      </c>
      <c r="G55" s="16">
        <v>8.23</v>
      </c>
      <c r="H55" s="16">
        <v>717.04</v>
      </c>
      <c r="I55" s="16">
        <f t="shared" si="8"/>
        <v>725.27</v>
      </c>
      <c r="J55" s="16">
        <f t="shared" si="9"/>
        <v>8.23</v>
      </c>
      <c r="K55" s="16">
        <f t="shared" si="10"/>
        <v>717.04</v>
      </c>
      <c r="L55" s="16">
        <f t="shared" si="11"/>
        <v>725.27</v>
      </c>
      <c r="N55" s="74"/>
    </row>
    <row r="56" spans="1:14" s="17" customFormat="1" ht="14.25">
      <c r="A56" s="13" t="s">
        <v>76</v>
      </c>
      <c r="B56" s="14" t="s">
        <v>77</v>
      </c>
      <c r="C56" s="14" t="s">
        <v>801</v>
      </c>
      <c r="D56" s="13" t="s">
        <v>376</v>
      </c>
      <c r="E56" s="14" t="s">
        <v>70</v>
      </c>
      <c r="F56" s="15">
        <v>7</v>
      </c>
      <c r="G56" s="16">
        <v>131.2</v>
      </c>
      <c r="H56" s="16">
        <v>599.85</v>
      </c>
      <c r="I56" s="16">
        <f t="shared" si="8"/>
        <v>731.05</v>
      </c>
      <c r="J56" s="16">
        <f t="shared" si="9"/>
        <v>918.3999999999999</v>
      </c>
      <c r="K56" s="16">
        <f t="shared" si="10"/>
        <v>4198.95</v>
      </c>
      <c r="L56" s="16">
        <f t="shared" si="11"/>
        <v>5117.349999999999</v>
      </c>
      <c r="N56" s="74"/>
    </row>
    <row r="57" spans="1:14" s="17" customFormat="1" ht="14.25">
      <c r="A57" s="13" t="s">
        <v>78</v>
      </c>
      <c r="B57" s="14" t="s">
        <v>79</v>
      </c>
      <c r="C57" s="14" t="s">
        <v>801</v>
      </c>
      <c r="D57" s="13" t="s">
        <v>377</v>
      </c>
      <c r="E57" s="14" t="s">
        <v>70</v>
      </c>
      <c r="F57" s="15">
        <v>3</v>
      </c>
      <c r="G57" s="16">
        <v>158.36</v>
      </c>
      <c r="H57" s="16">
        <v>1076.84</v>
      </c>
      <c r="I57" s="16">
        <f t="shared" si="8"/>
        <v>1235.1999999999998</v>
      </c>
      <c r="J57" s="16">
        <f t="shared" si="9"/>
        <v>475.08000000000004</v>
      </c>
      <c r="K57" s="16">
        <f t="shared" si="10"/>
        <v>3230.5199999999995</v>
      </c>
      <c r="L57" s="16">
        <f t="shared" si="11"/>
        <v>3705.5999999999995</v>
      </c>
      <c r="N57" s="74"/>
    </row>
    <row r="58" spans="1:14" s="17" customFormat="1" ht="14.25">
      <c r="A58" s="13" t="s">
        <v>80</v>
      </c>
      <c r="B58" s="14" t="s">
        <v>81</v>
      </c>
      <c r="C58" s="14" t="s">
        <v>801</v>
      </c>
      <c r="D58" s="13" t="s">
        <v>378</v>
      </c>
      <c r="E58" s="14" t="s">
        <v>70</v>
      </c>
      <c r="F58" s="15">
        <v>1</v>
      </c>
      <c r="G58" s="16">
        <v>170.8</v>
      </c>
      <c r="H58" s="16">
        <v>1390.5</v>
      </c>
      <c r="I58" s="16">
        <f t="shared" si="8"/>
        <v>1561.3</v>
      </c>
      <c r="J58" s="16">
        <f t="shared" si="9"/>
        <v>170.8</v>
      </c>
      <c r="K58" s="16">
        <f t="shared" si="10"/>
        <v>1390.5</v>
      </c>
      <c r="L58" s="16">
        <f t="shared" si="11"/>
        <v>1561.3</v>
      </c>
      <c r="N58" s="74"/>
    </row>
    <row r="59" spans="1:14" s="17" customFormat="1" ht="25.5">
      <c r="A59" s="13" t="s">
        <v>82</v>
      </c>
      <c r="B59" s="14" t="s">
        <v>83</v>
      </c>
      <c r="C59" s="14" t="s">
        <v>801</v>
      </c>
      <c r="D59" s="13" t="s">
        <v>379</v>
      </c>
      <c r="E59" s="14" t="s">
        <v>70</v>
      </c>
      <c r="F59" s="15">
        <v>2</v>
      </c>
      <c r="G59" s="16">
        <v>170.8</v>
      </c>
      <c r="H59" s="16">
        <v>1462.48</v>
      </c>
      <c r="I59" s="16">
        <f t="shared" si="8"/>
        <v>1633.28</v>
      </c>
      <c r="J59" s="16">
        <f t="shared" si="9"/>
        <v>341.6</v>
      </c>
      <c r="K59" s="16">
        <f t="shared" si="10"/>
        <v>2924.96</v>
      </c>
      <c r="L59" s="16">
        <f t="shared" si="11"/>
        <v>3266.56</v>
      </c>
      <c r="N59" s="74"/>
    </row>
    <row r="60" spans="1:14" s="17" customFormat="1" ht="14.25">
      <c r="A60" s="13" t="s">
        <v>84</v>
      </c>
      <c r="B60" s="14" t="s">
        <v>85</v>
      </c>
      <c r="C60" s="14" t="s">
        <v>801</v>
      </c>
      <c r="D60" s="13" t="s">
        <v>380</v>
      </c>
      <c r="E60" s="14" t="s">
        <v>814</v>
      </c>
      <c r="F60" s="15">
        <v>157.92</v>
      </c>
      <c r="G60" s="16">
        <v>8.84</v>
      </c>
      <c r="H60" s="16">
        <v>535.58</v>
      </c>
      <c r="I60" s="16">
        <f t="shared" si="8"/>
        <v>544.4200000000001</v>
      </c>
      <c r="J60" s="16">
        <f t="shared" si="9"/>
        <v>1396.0128</v>
      </c>
      <c r="K60" s="16">
        <f t="shared" si="10"/>
        <v>84578.7936</v>
      </c>
      <c r="L60" s="16">
        <f t="shared" si="11"/>
        <v>85974.8064</v>
      </c>
      <c r="N60" s="74"/>
    </row>
    <row r="61" spans="1:14" s="17" customFormat="1" ht="14.25">
      <c r="A61" s="13" t="s">
        <v>86</v>
      </c>
      <c r="B61" s="14" t="s">
        <v>87</v>
      </c>
      <c r="C61" s="14" t="s">
        <v>801</v>
      </c>
      <c r="D61" s="13" t="s">
        <v>381</v>
      </c>
      <c r="E61" s="14" t="s">
        <v>70</v>
      </c>
      <c r="F61" s="15">
        <v>4</v>
      </c>
      <c r="G61" s="16">
        <v>84.83</v>
      </c>
      <c r="H61" s="16">
        <v>1149.4</v>
      </c>
      <c r="I61" s="16">
        <f t="shared" si="8"/>
        <v>1234.23</v>
      </c>
      <c r="J61" s="16">
        <f t="shared" si="9"/>
        <v>339.32</v>
      </c>
      <c r="K61" s="16">
        <f t="shared" si="10"/>
        <v>4597.6</v>
      </c>
      <c r="L61" s="16">
        <f t="shared" si="11"/>
        <v>4936.92</v>
      </c>
      <c r="N61" s="74"/>
    </row>
    <row r="62" spans="1:14" s="17" customFormat="1" ht="14.25">
      <c r="A62" s="13" t="s">
        <v>88</v>
      </c>
      <c r="B62" s="14" t="s">
        <v>89</v>
      </c>
      <c r="C62" s="14" t="s">
        <v>801</v>
      </c>
      <c r="D62" s="13" t="s">
        <v>382</v>
      </c>
      <c r="E62" s="14" t="s">
        <v>17</v>
      </c>
      <c r="F62" s="15">
        <v>50.06</v>
      </c>
      <c r="G62" s="16">
        <v>43.28</v>
      </c>
      <c r="H62" s="16">
        <v>96.44</v>
      </c>
      <c r="I62" s="16">
        <f t="shared" si="8"/>
        <v>139.72</v>
      </c>
      <c r="J62" s="16">
        <f t="shared" si="9"/>
        <v>2166.5968000000003</v>
      </c>
      <c r="K62" s="16">
        <f t="shared" si="10"/>
        <v>4827.7864</v>
      </c>
      <c r="L62" s="16">
        <f t="shared" si="11"/>
        <v>6994.3832</v>
      </c>
      <c r="N62" s="74"/>
    </row>
    <row r="63" spans="1:14" s="17" customFormat="1" ht="14.25" customHeight="1">
      <c r="A63" s="13" t="s">
        <v>90</v>
      </c>
      <c r="B63" s="14" t="s">
        <v>91</v>
      </c>
      <c r="C63" s="14" t="s">
        <v>801</v>
      </c>
      <c r="D63" s="13" t="s">
        <v>383</v>
      </c>
      <c r="E63" s="14" t="s">
        <v>17</v>
      </c>
      <c r="F63" s="15">
        <v>18.3</v>
      </c>
      <c r="G63" s="16">
        <v>38.39</v>
      </c>
      <c r="H63" s="16">
        <v>225.51</v>
      </c>
      <c r="I63" s="16">
        <f t="shared" si="8"/>
        <v>263.9</v>
      </c>
      <c r="J63" s="16">
        <f t="shared" si="9"/>
        <v>702.537</v>
      </c>
      <c r="K63" s="16">
        <f t="shared" si="10"/>
        <v>4126.833</v>
      </c>
      <c r="L63" s="16">
        <f t="shared" si="11"/>
        <v>4829.37</v>
      </c>
      <c r="N63" s="74"/>
    </row>
    <row r="64" spans="1:14" s="17" customFormat="1" ht="14.25">
      <c r="A64" s="13" t="s">
        <v>92</v>
      </c>
      <c r="B64" s="14" t="s">
        <v>93</v>
      </c>
      <c r="C64" s="14" t="s">
        <v>801</v>
      </c>
      <c r="D64" s="13" t="s">
        <v>384</v>
      </c>
      <c r="E64" s="14" t="s">
        <v>17</v>
      </c>
      <c r="F64" s="15">
        <v>16</v>
      </c>
      <c r="G64" s="16">
        <v>98.75</v>
      </c>
      <c r="H64" s="16">
        <v>204.78</v>
      </c>
      <c r="I64" s="16">
        <f t="shared" si="8"/>
        <v>303.53</v>
      </c>
      <c r="J64" s="16">
        <f t="shared" si="9"/>
        <v>1580</v>
      </c>
      <c r="K64" s="16">
        <f t="shared" si="10"/>
        <v>3276.48</v>
      </c>
      <c r="L64" s="16">
        <f t="shared" si="11"/>
        <v>4856.48</v>
      </c>
      <c r="N64" s="74"/>
    </row>
    <row r="65" spans="1:14" s="17" customFormat="1" ht="14.25">
      <c r="A65" s="13" t="s">
        <v>94</v>
      </c>
      <c r="B65" s="14" t="s">
        <v>95</v>
      </c>
      <c r="C65" s="14" t="s">
        <v>801</v>
      </c>
      <c r="D65" s="13" t="s">
        <v>385</v>
      </c>
      <c r="E65" s="14" t="s">
        <v>70</v>
      </c>
      <c r="F65" s="15">
        <v>163</v>
      </c>
      <c r="G65" s="16">
        <v>0</v>
      </c>
      <c r="H65" s="16">
        <v>18.61</v>
      </c>
      <c r="I65" s="16">
        <f t="shared" si="8"/>
        <v>18.61</v>
      </c>
      <c r="J65" s="16">
        <f t="shared" si="9"/>
        <v>0</v>
      </c>
      <c r="K65" s="16">
        <f t="shared" si="10"/>
        <v>3033.43</v>
      </c>
      <c r="L65" s="16">
        <f t="shared" si="11"/>
        <v>3033.43</v>
      </c>
      <c r="N65" s="74"/>
    </row>
    <row r="66" spans="1:14" s="17" customFormat="1" ht="14.25">
      <c r="A66" s="13" t="s">
        <v>96</v>
      </c>
      <c r="B66" s="14" t="s">
        <v>97</v>
      </c>
      <c r="C66" s="14" t="s">
        <v>20</v>
      </c>
      <c r="D66" s="13" t="s">
        <v>386</v>
      </c>
      <c r="E66" s="14" t="s">
        <v>814</v>
      </c>
      <c r="F66" s="15">
        <v>3.84</v>
      </c>
      <c r="G66" s="16">
        <v>18.14</v>
      </c>
      <c r="H66" s="16">
        <v>57.29</v>
      </c>
      <c r="I66" s="16">
        <f t="shared" si="8"/>
        <v>75.43</v>
      </c>
      <c r="J66" s="16">
        <f t="shared" si="9"/>
        <v>69.6576</v>
      </c>
      <c r="K66" s="16">
        <f t="shared" si="10"/>
        <v>219.9936</v>
      </c>
      <c r="L66" s="16">
        <f t="shared" si="11"/>
        <v>289.6512</v>
      </c>
      <c r="N66" s="74"/>
    </row>
    <row r="67" spans="1:14" s="17" customFormat="1" ht="14.25">
      <c r="A67" s="13" t="s">
        <v>98</v>
      </c>
      <c r="B67" s="14" t="s">
        <v>99</v>
      </c>
      <c r="C67" s="14" t="s">
        <v>801</v>
      </c>
      <c r="D67" s="13" t="s">
        <v>387</v>
      </c>
      <c r="E67" s="14" t="s">
        <v>70</v>
      </c>
      <c r="F67" s="15">
        <v>16</v>
      </c>
      <c r="G67" s="16">
        <v>0</v>
      </c>
      <c r="H67" s="16">
        <v>914.62</v>
      </c>
      <c r="I67" s="16">
        <f t="shared" si="8"/>
        <v>914.62</v>
      </c>
      <c r="J67" s="16">
        <f t="shared" si="9"/>
        <v>0</v>
      </c>
      <c r="K67" s="16">
        <f t="shared" si="10"/>
        <v>14633.92</v>
      </c>
      <c r="L67" s="16">
        <f t="shared" si="11"/>
        <v>14633.92</v>
      </c>
      <c r="N67" s="74"/>
    </row>
    <row r="68" spans="1:14" ht="24" customHeight="1">
      <c r="A68" s="9" t="s">
        <v>100</v>
      </c>
      <c r="B68" s="10"/>
      <c r="C68" s="10"/>
      <c r="D68" s="9" t="s">
        <v>101</v>
      </c>
      <c r="E68" s="9"/>
      <c r="F68" s="11"/>
      <c r="G68" s="9"/>
      <c r="H68" s="9"/>
      <c r="I68" s="9"/>
      <c r="J68" s="12">
        <f>SUM(J69:J73)</f>
        <v>347.69000000000005</v>
      </c>
      <c r="K68" s="12">
        <f>SUM(K69:K73)</f>
        <v>4531.2318000000005</v>
      </c>
      <c r="L68" s="12">
        <f>SUM(L69:L73)</f>
        <v>4878.9218</v>
      </c>
      <c r="N68" s="74"/>
    </row>
    <row r="69" spans="1:14" s="17" customFormat="1" ht="14.25">
      <c r="A69" s="13" t="s">
        <v>102</v>
      </c>
      <c r="B69" s="14" t="s">
        <v>103</v>
      </c>
      <c r="C69" s="14" t="s">
        <v>810</v>
      </c>
      <c r="D69" s="13" t="s">
        <v>388</v>
      </c>
      <c r="E69" s="14" t="s">
        <v>814</v>
      </c>
      <c r="F69" s="15">
        <v>15.91</v>
      </c>
      <c r="G69" s="16">
        <v>13.24</v>
      </c>
      <c r="H69" s="16">
        <v>9.32</v>
      </c>
      <c r="I69" s="16">
        <f>G69+H69</f>
        <v>22.560000000000002</v>
      </c>
      <c r="J69" s="16">
        <f>F69*G69</f>
        <v>210.6484</v>
      </c>
      <c r="K69" s="16">
        <f>F69*H69</f>
        <v>148.2812</v>
      </c>
      <c r="L69" s="16">
        <f>J69+K69</f>
        <v>358.92960000000005</v>
      </c>
      <c r="N69" s="74"/>
    </row>
    <row r="70" spans="1:14" s="17" customFormat="1" ht="14.25">
      <c r="A70" s="13" t="s">
        <v>104</v>
      </c>
      <c r="B70" s="14" t="s">
        <v>105</v>
      </c>
      <c r="C70" s="14" t="s">
        <v>801</v>
      </c>
      <c r="D70" s="13" t="s">
        <v>389</v>
      </c>
      <c r="E70" s="14" t="s">
        <v>814</v>
      </c>
      <c r="F70" s="15">
        <v>15.91</v>
      </c>
      <c r="G70" s="16">
        <v>1.76</v>
      </c>
      <c r="H70" s="16">
        <v>203.46</v>
      </c>
      <c r="I70" s="16">
        <f>G70+H70</f>
        <v>205.22</v>
      </c>
      <c r="J70" s="16">
        <f>F70*G70</f>
        <v>28.0016</v>
      </c>
      <c r="K70" s="16">
        <f>F70*H70</f>
        <v>3237.0486</v>
      </c>
      <c r="L70" s="16">
        <f>J70+K70</f>
        <v>3265.0502</v>
      </c>
      <c r="N70" s="74"/>
    </row>
    <row r="71" spans="1:14" s="17" customFormat="1" ht="14.25">
      <c r="A71" s="13" t="s">
        <v>106</v>
      </c>
      <c r="B71" s="14" t="s">
        <v>107</v>
      </c>
      <c r="C71" s="14" t="s">
        <v>801</v>
      </c>
      <c r="D71" s="13" t="s">
        <v>390</v>
      </c>
      <c r="E71" s="14" t="s">
        <v>17</v>
      </c>
      <c r="F71" s="15">
        <v>4.3</v>
      </c>
      <c r="G71" s="16">
        <v>10.06</v>
      </c>
      <c r="H71" s="16">
        <v>67.67</v>
      </c>
      <c r="I71" s="16">
        <f>G71+H71</f>
        <v>77.73</v>
      </c>
      <c r="J71" s="16">
        <f>F71*G71</f>
        <v>43.258</v>
      </c>
      <c r="K71" s="16">
        <f>F71*H71</f>
        <v>290.981</v>
      </c>
      <c r="L71" s="16">
        <f>J71+K71</f>
        <v>334.239</v>
      </c>
      <c r="N71" s="74"/>
    </row>
    <row r="72" spans="1:14" s="17" customFormat="1" ht="14.25">
      <c r="A72" s="13" t="s">
        <v>108</v>
      </c>
      <c r="B72" s="14" t="s">
        <v>109</v>
      </c>
      <c r="C72" s="14" t="s">
        <v>801</v>
      </c>
      <c r="D72" s="13" t="s">
        <v>391</v>
      </c>
      <c r="E72" s="14" t="s">
        <v>17</v>
      </c>
      <c r="F72" s="15">
        <v>12.1</v>
      </c>
      <c r="G72" s="16">
        <v>2.94</v>
      </c>
      <c r="H72" s="16">
        <v>54.12</v>
      </c>
      <c r="I72" s="16">
        <f>G72+H72</f>
        <v>57.059999999999995</v>
      </c>
      <c r="J72" s="16">
        <f>F72*G72</f>
        <v>35.574</v>
      </c>
      <c r="K72" s="16">
        <f>F72*H72</f>
        <v>654.852</v>
      </c>
      <c r="L72" s="16">
        <f>J72+K72</f>
        <v>690.4259999999999</v>
      </c>
      <c r="N72" s="74"/>
    </row>
    <row r="73" spans="1:14" s="17" customFormat="1" ht="14.25">
      <c r="A73" s="13" t="s">
        <v>110</v>
      </c>
      <c r="B73" s="14" t="s">
        <v>111</v>
      </c>
      <c r="C73" s="14" t="s">
        <v>801</v>
      </c>
      <c r="D73" s="13" t="s">
        <v>392</v>
      </c>
      <c r="E73" s="14" t="s">
        <v>17</v>
      </c>
      <c r="F73" s="15">
        <v>5.9</v>
      </c>
      <c r="G73" s="16">
        <v>5.12</v>
      </c>
      <c r="H73" s="16">
        <v>33.91</v>
      </c>
      <c r="I73" s="16">
        <f>G73+H73</f>
        <v>39.029999999999994</v>
      </c>
      <c r="J73" s="16">
        <f>F73*G73</f>
        <v>30.208000000000002</v>
      </c>
      <c r="K73" s="16">
        <f>F73*H73</f>
        <v>200.069</v>
      </c>
      <c r="L73" s="16">
        <f>J73+K73</f>
        <v>230.277</v>
      </c>
      <c r="N73" s="74"/>
    </row>
    <row r="74" spans="1:14" ht="24" customHeight="1">
      <c r="A74" s="18"/>
      <c r="B74" s="19"/>
      <c r="C74" s="19"/>
      <c r="D74" s="18"/>
      <c r="E74" s="19"/>
      <c r="F74" s="20"/>
      <c r="G74" s="21"/>
      <c r="H74" s="21"/>
      <c r="I74" s="21"/>
      <c r="J74" s="21"/>
      <c r="K74" s="21"/>
      <c r="L74" s="21"/>
      <c r="N74" s="74"/>
    </row>
    <row r="75" spans="1:14" ht="24" customHeight="1">
      <c r="A75" s="9">
        <v>8</v>
      </c>
      <c r="B75" s="10"/>
      <c r="C75" s="10"/>
      <c r="D75" s="9" t="s">
        <v>393</v>
      </c>
      <c r="E75" s="9"/>
      <c r="F75" s="11"/>
      <c r="G75" s="9"/>
      <c r="H75" s="9"/>
      <c r="I75" s="9"/>
      <c r="J75" s="12">
        <f>J76+J83+J96+J104+J106+J120</f>
        <v>51873.23</v>
      </c>
      <c r="K75" s="12">
        <f>K76+K83+K96+K104+K106+K120</f>
        <v>173349.46999999997</v>
      </c>
      <c r="L75" s="12">
        <f>L76+L83+L96+L104+L106+L120</f>
        <v>225222.7</v>
      </c>
      <c r="N75" s="74"/>
    </row>
    <row r="76" spans="1:14" ht="24" customHeight="1">
      <c r="A76" s="9" t="s">
        <v>394</v>
      </c>
      <c r="B76" s="10"/>
      <c r="C76" s="10"/>
      <c r="D76" s="9" t="s">
        <v>395</v>
      </c>
      <c r="E76" s="9"/>
      <c r="F76" s="11"/>
      <c r="G76" s="9"/>
      <c r="H76" s="9"/>
      <c r="I76" s="9"/>
      <c r="J76" s="12">
        <f>SUM(J77:J82)</f>
        <v>8985.619999999999</v>
      </c>
      <c r="K76" s="12">
        <f>SUM(K77:K82)</f>
        <v>33538.83</v>
      </c>
      <c r="L76" s="12">
        <f>SUM(L77:L82)</f>
        <v>42524.45</v>
      </c>
      <c r="N76" s="74"/>
    </row>
    <row r="77" spans="1:14" s="17" customFormat="1" ht="24" customHeight="1">
      <c r="A77" s="13" t="s">
        <v>396</v>
      </c>
      <c r="B77" s="14" t="s">
        <v>397</v>
      </c>
      <c r="C77" s="14" t="s">
        <v>801</v>
      </c>
      <c r="D77" s="13" t="s">
        <v>398</v>
      </c>
      <c r="E77" s="14" t="s">
        <v>17</v>
      </c>
      <c r="F77" s="15">
        <v>134</v>
      </c>
      <c r="G77" s="16">
        <v>4.02</v>
      </c>
      <c r="H77" s="16">
        <v>49.85</v>
      </c>
      <c r="I77" s="16">
        <f aca="true" t="shared" si="12" ref="I77:I82">G77+H77</f>
        <v>53.870000000000005</v>
      </c>
      <c r="J77" s="16">
        <f aca="true" t="shared" si="13" ref="J77:J82">F77*G77</f>
        <v>538.68</v>
      </c>
      <c r="K77" s="16">
        <f aca="true" t="shared" si="14" ref="K77:K82">F77*H77</f>
        <v>6679.900000000001</v>
      </c>
      <c r="L77" s="16">
        <f aca="true" t="shared" si="15" ref="L77:L82">J77+K77</f>
        <v>7218.580000000001</v>
      </c>
      <c r="N77" s="74"/>
    </row>
    <row r="78" spans="1:14" s="17" customFormat="1" ht="24" customHeight="1">
      <c r="A78" s="13" t="s">
        <v>399</v>
      </c>
      <c r="B78" s="14" t="s">
        <v>400</v>
      </c>
      <c r="C78" s="14" t="s">
        <v>801</v>
      </c>
      <c r="D78" s="13" t="s">
        <v>401</v>
      </c>
      <c r="E78" s="14" t="s">
        <v>17</v>
      </c>
      <c r="F78" s="15">
        <v>527</v>
      </c>
      <c r="G78" s="16">
        <v>1.52</v>
      </c>
      <c r="H78" s="16">
        <v>4.64</v>
      </c>
      <c r="I78" s="16">
        <f t="shared" si="12"/>
        <v>6.16</v>
      </c>
      <c r="J78" s="16">
        <f t="shared" si="13"/>
        <v>801.04</v>
      </c>
      <c r="K78" s="16">
        <f t="shared" si="14"/>
        <v>2445.2799999999997</v>
      </c>
      <c r="L78" s="16">
        <f t="shared" si="15"/>
        <v>3246.3199999999997</v>
      </c>
      <c r="N78" s="74"/>
    </row>
    <row r="79" spans="1:14" s="17" customFormat="1" ht="24" customHeight="1">
      <c r="A79" s="13" t="s">
        <v>402</v>
      </c>
      <c r="B79" s="14" t="s">
        <v>403</v>
      </c>
      <c r="C79" s="14" t="s">
        <v>801</v>
      </c>
      <c r="D79" s="13" t="s">
        <v>404</v>
      </c>
      <c r="E79" s="14" t="s">
        <v>17</v>
      </c>
      <c r="F79" s="15">
        <v>455</v>
      </c>
      <c r="G79" s="16">
        <v>0.48</v>
      </c>
      <c r="H79" s="16">
        <v>11.09</v>
      </c>
      <c r="I79" s="16">
        <f t="shared" si="12"/>
        <v>11.57</v>
      </c>
      <c r="J79" s="16">
        <f t="shared" si="13"/>
        <v>218.4</v>
      </c>
      <c r="K79" s="16">
        <f t="shared" si="14"/>
        <v>5045.95</v>
      </c>
      <c r="L79" s="16">
        <f t="shared" si="15"/>
        <v>5264.349999999999</v>
      </c>
      <c r="N79" s="74"/>
    </row>
    <row r="80" spans="1:14" s="17" customFormat="1" ht="24" customHeight="1">
      <c r="A80" s="13" t="s">
        <v>405</v>
      </c>
      <c r="B80" s="14" t="s">
        <v>406</v>
      </c>
      <c r="C80" s="14" t="s">
        <v>801</v>
      </c>
      <c r="D80" s="13" t="s">
        <v>407</v>
      </c>
      <c r="E80" s="14" t="s">
        <v>17</v>
      </c>
      <c r="F80" s="15">
        <v>640</v>
      </c>
      <c r="G80" s="16">
        <v>0.33</v>
      </c>
      <c r="H80" s="16">
        <v>7.22</v>
      </c>
      <c r="I80" s="16">
        <f t="shared" si="12"/>
        <v>7.55</v>
      </c>
      <c r="J80" s="16">
        <f t="shared" si="13"/>
        <v>211.20000000000002</v>
      </c>
      <c r="K80" s="16">
        <f t="shared" si="14"/>
        <v>4620.8</v>
      </c>
      <c r="L80" s="16">
        <f t="shared" si="15"/>
        <v>4832</v>
      </c>
      <c r="N80" s="74"/>
    </row>
    <row r="81" spans="1:14" s="17" customFormat="1" ht="24" customHeight="1">
      <c r="A81" s="13" t="s">
        <v>408</v>
      </c>
      <c r="B81" s="14" t="s">
        <v>409</v>
      </c>
      <c r="C81" s="14" t="s">
        <v>801</v>
      </c>
      <c r="D81" s="13" t="s">
        <v>410</v>
      </c>
      <c r="E81" s="14" t="s">
        <v>17</v>
      </c>
      <c r="F81" s="15">
        <v>140</v>
      </c>
      <c r="G81" s="16">
        <v>1.52</v>
      </c>
      <c r="H81" s="16">
        <v>3.98</v>
      </c>
      <c r="I81" s="16">
        <f t="shared" si="12"/>
        <v>5.5</v>
      </c>
      <c r="J81" s="16">
        <f t="shared" si="13"/>
        <v>212.8</v>
      </c>
      <c r="K81" s="16">
        <f t="shared" si="14"/>
        <v>557.2</v>
      </c>
      <c r="L81" s="16">
        <f t="shared" si="15"/>
        <v>770</v>
      </c>
      <c r="N81" s="74"/>
    </row>
    <row r="82" spans="1:14" s="17" customFormat="1" ht="24" customHeight="1">
      <c r="A82" s="13" t="s">
        <v>411</v>
      </c>
      <c r="B82" s="14" t="s">
        <v>412</v>
      </c>
      <c r="C82" s="14" t="s">
        <v>801</v>
      </c>
      <c r="D82" s="13" t="s">
        <v>413</v>
      </c>
      <c r="E82" s="14" t="s">
        <v>17</v>
      </c>
      <c r="F82" s="15">
        <v>6090</v>
      </c>
      <c r="G82" s="16">
        <v>1.15</v>
      </c>
      <c r="H82" s="16">
        <v>2.33</v>
      </c>
      <c r="I82" s="16">
        <f t="shared" si="12"/>
        <v>3.48</v>
      </c>
      <c r="J82" s="16">
        <f t="shared" si="13"/>
        <v>7003.499999999999</v>
      </c>
      <c r="K82" s="16">
        <f t="shared" si="14"/>
        <v>14189.7</v>
      </c>
      <c r="L82" s="16">
        <f t="shared" si="15"/>
        <v>21193.2</v>
      </c>
      <c r="N82" s="74"/>
    </row>
    <row r="83" spans="1:14" ht="24" customHeight="1">
      <c r="A83" s="9" t="s">
        <v>414</v>
      </c>
      <c r="B83" s="10"/>
      <c r="C83" s="10"/>
      <c r="D83" s="9" t="s">
        <v>415</v>
      </c>
      <c r="E83" s="9"/>
      <c r="F83" s="11"/>
      <c r="G83" s="9"/>
      <c r="H83" s="9"/>
      <c r="I83" s="9"/>
      <c r="J83" s="12">
        <f>SUM(J84:J95)</f>
        <v>16474.370000000003</v>
      </c>
      <c r="K83" s="12">
        <f>SUM(K84:K95)</f>
        <v>24473.4</v>
      </c>
      <c r="L83" s="12">
        <f>SUM(L84:L95)</f>
        <v>40947.77</v>
      </c>
      <c r="N83" s="74"/>
    </row>
    <row r="84" spans="1:14" s="17" customFormat="1" ht="24" customHeight="1">
      <c r="A84" s="13" t="s">
        <v>416</v>
      </c>
      <c r="B84" s="14" t="s">
        <v>417</v>
      </c>
      <c r="C84" s="14" t="s">
        <v>418</v>
      </c>
      <c r="D84" s="13" t="s">
        <v>419</v>
      </c>
      <c r="E84" s="14" t="s">
        <v>70</v>
      </c>
      <c r="F84" s="15">
        <v>9</v>
      </c>
      <c r="G84" s="16">
        <v>9.43</v>
      </c>
      <c r="H84" s="16">
        <v>5.6</v>
      </c>
      <c r="I84" s="16">
        <f aca="true" t="shared" si="16" ref="I84:I95">G84+H84</f>
        <v>15.03</v>
      </c>
      <c r="J84" s="16">
        <f aca="true" t="shared" si="17" ref="J84:J95">F84*G84</f>
        <v>84.87</v>
      </c>
      <c r="K84" s="16">
        <f aca="true" t="shared" si="18" ref="K84:K95">F84*H84</f>
        <v>50.4</v>
      </c>
      <c r="L84" s="16">
        <f aca="true" t="shared" si="19" ref="L84:L95">J84+K84</f>
        <v>135.27</v>
      </c>
      <c r="N84" s="74"/>
    </row>
    <row r="85" spans="1:14" s="17" customFormat="1" ht="24" customHeight="1">
      <c r="A85" s="13" t="s">
        <v>420</v>
      </c>
      <c r="B85" s="14" t="s">
        <v>421</v>
      </c>
      <c r="C85" s="14" t="s">
        <v>801</v>
      </c>
      <c r="D85" s="13" t="s">
        <v>422</v>
      </c>
      <c r="E85" s="14" t="s">
        <v>70</v>
      </c>
      <c r="F85" s="15">
        <v>13</v>
      </c>
      <c r="G85" s="16">
        <v>11.45</v>
      </c>
      <c r="H85" s="16">
        <v>94.6</v>
      </c>
      <c r="I85" s="16">
        <f t="shared" si="16"/>
        <v>106.05</v>
      </c>
      <c r="J85" s="16">
        <f t="shared" si="17"/>
        <v>148.85</v>
      </c>
      <c r="K85" s="16">
        <f t="shared" si="18"/>
        <v>1229.8</v>
      </c>
      <c r="L85" s="16">
        <f t="shared" si="19"/>
        <v>1378.6499999999999</v>
      </c>
      <c r="N85" s="74"/>
    </row>
    <row r="86" spans="1:14" s="17" customFormat="1" ht="24" customHeight="1">
      <c r="A86" s="13" t="s">
        <v>423</v>
      </c>
      <c r="B86" s="14" t="s">
        <v>424</v>
      </c>
      <c r="C86" s="14" t="s">
        <v>801</v>
      </c>
      <c r="D86" s="13" t="s">
        <v>425</v>
      </c>
      <c r="E86" s="14" t="s">
        <v>70</v>
      </c>
      <c r="F86" s="15">
        <v>37</v>
      </c>
      <c r="G86" s="16">
        <v>14.63</v>
      </c>
      <c r="H86" s="16">
        <v>19.92</v>
      </c>
      <c r="I86" s="16">
        <f t="shared" si="16"/>
        <v>34.550000000000004</v>
      </c>
      <c r="J86" s="16">
        <f t="shared" si="17"/>
        <v>541.3100000000001</v>
      </c>
      <c r="K86" s="16">
        <f t="shared" si="18"/>
        <v>737.0400000000001</v>
      </c>
      <c r="L86" s="16">
        <f t="shared" si="19"/>
        <v>1278.3500000000001</v>
      </c>
      <c r="N86" s="74"/>
    </row>
    <row r="87" spans="1:14" s="17" customFormat="1" ht="24" customHeight="1">
      <c r="A87" s="13" t="s">
        <v>426</v>
      </c>
      <c r="B87" s="14" t="s">
        <v>427</v>
      </c>
      <c r="C87" s="14" t="s">
        <v>801</v>
      </c>
      <c r="D87" s="13" t="s">
        <v>428</v>
      </c>
      <c r="E87" s="14" t="s">
        <v>70</v>
      </c>
      <c r="F87" s="15">
        <v>82</v>
      </c>
      <c r="G87" s="16">
        <v>11.45</v>
      </c>
      <c r="H87" s="16">
        <v>16.47</v>
      </c>
      <c r="I87" s="16">
        <f t="shared" si="16"/>
        <v>27.919999999999998</v>
      </c>
      <c r="J87" s="16">
        <f t="shared" si="17"/>
        <v>938.9</v>
      </c>
      <c r="K87" s="16">
        <f t="shared" si="18"/>
        <v>1350.54</v>
      </c>
      <c r="L87" s="16">
        <f t="shared" si="19"/>
        <v>2289.44</v>
      </c>
      <c r="N87" s="74"/>
    </row>
    <row r="88" spans="1:14" s="17" customFormat="1" ht="24" customHeight="1">
      <c r="A88" s="13" t="s">
        <v>429</v>
      </c>
      <c r="B88" s="14" t="s">
        <v>430</v>
      </c>
      <c r="C88" s="14" t="s">
        <v>801</v>
      </c>
      <c r="D88" s="13" t="s">
        <v>431</v>
      </c>
      <c r="E88" s="14" t="s">
        <v>70</v>
      </c>
      <c r="F88" s="15">
        <v>8</v>
      </c>
      <c r="G88" s="16">
        <v>24.14</v>
      </c>
      <c r="H88" s="16">
        <v>33.24</v>
      </c>
      <c r="I88" s="16">
        <f t="shared" si="16"/>
        <v>57.38</v>
      </c>
      <c r="J88" s="16">
        <f t="shared" si="17"/>
        <v>193.12</v>
      </c>
      <c r="K88" s="16">
        <f t="shared" si="18"/>
        <v>265.92</v>
      </c>
      <c r="L88" s="16">
        <f t="shared" si="19"/>
        <v>459.04</v>
      </c>
      <c r="N88" s="74"/>
    </row>
    <row r="89" spans="1:14" s="17" customFormat="1" ht="24" customHeight="1">
      <c r="A89" s="13" t="s">
        <v>432</v>
      </c>
      <c r="B89" s="14" t="s">
        <v>433</v>
      </c>
      <c r="C89" s="14" t="s">
        <v>801</v>
      </c>
      <c r="D89" s="13" t="s">
        <v>434</v>
      </c>
      <c r="E89" s="14" t="s">
        <v>70</v>
      </c>
      <c r="F89" s="15">
        <v>43</v>
      </c>
      <c r="G89" s="16">
        <v>17.8</v>
      </c>
      <c r="H89" s="16">
        <v>26.38</v>
      </c>
      <c r="I89" s="16">
        <f t="shared" si="16"/>
        <v>44.18</v>
      </c>
      <c r="J89" s="16">
        <f t="shared" si="17"/>
        <v>765.4</v>
      </c>
      <c r="K89" s="16">
        <f t="shared" si="18"/>
        <v>1134.34</v>
      </c>
      <c r="L89" s="16">
        <f t="shared" si="19"/>
        <v>1899.7399999999998</v>
      </c>
      <c r="N89" s="74"/>
    </row>
    <row r="90" spans="1:14" s="17" customFormat="1" ht="24" customHeight="1">
      <c r="A90" s="13" t="s">
        <v>435</v>
      </c>
      <c r="B90" s="14" t="s">
        <v>436</v>
      </c>
      <c r="C90" s="14" t="s">
        <v>801</v>
      </c>
      <c r="D90" s="13" t="s">
        <v>437</v>
      </c>
      <c r="E90" s="14" t="s">
        <v>70</v>
      </c>
      <c r="F90" s="15">
        <v>11</v>
      </c>
      <c r="G90" s="16">
        <v>24.14</v>
      </c>
      <c r="H90" s="16">
        <v>36.31</v>
      </c>
      <c r="I90" s="16">
        <f t="shared" si="16"/>
        <v>60.45</v>
      </c>
      <c r="J90" s="16">
        <f t="shared" si="17"/>
        <v>265.54</v>
      </c>
      <c r="K90" s="16">
        <f t="shared" si="18"/>
        <v>399.41</v>
      </c>
      <c r="L90" s="16">
        <f t="shared" si="19"/>
        <v>664.95</v>
      </c>
      <c r="N90" s="74"/>
    </row>
    <row r="91" spans="1:14" s="17" customFormat="1" ht="24" customHeight="1">
      <c r="A91" s="13" t="s">
        <v>438</v>
      </c>
      <c r="B91" s="14" t="s">
        <v>439</v>
      </c>
      <c r="C91" s="14" t="s">
        <v>801</v>
      </c>
      <c r="D91" s="13" t="s">
        <v>440</v>
      </c>
      <c r="E91" s="14" t="s">
        <v>70</v>
      </c>
      <c r="F91" s="15">
        <v>3</v>
      </c>
      <c r="G91" s="16">
        <v>33.66</v>
      </c>
      <c r="H91" s="16">
        <v>46.55</v>
      </c>
      <c r="I91" s="16">
        <f t="shared" si="16"/>
        <v>80.21</v>
      </c>
      <c r="J91" s="16">
        <f t="shared" si="17"/>
        <v>100.97999999999999</v>
      </c>
      <c r="K91" s="16">
        <f t="shared" si="18"/>
        <v>139.64999999999998</v>
      </c>
      <c r="L91" s="16">
        <f t="shared" si="19"/>
        <v>240.62999999999997</v>
      </c>
      <c r="N91" s="74"/>
    </row>
    <row r="92" spans="1:14" s="17" customFormat="1" ht="24" customHeight="1">
      <c r="A92" s="13" t="s">
        <v>441</v>
      </c>
      <c r="B92" s="14" t="s">
        <v>442</v>
      </c>
      <c r="C92" s="14" t="s">
        <v>801</v>
      </c>
      <c r="D92" s="13" t="s">
        <v>443</v>
      </c>
      <c r="E92" s="14" t="s">
        <v>70</v>
      </c>
      <c r="F92" s="15">
        <v>357</v>
      </c>
      <c r="G92" s="16">
        <v>14.63</v>
      </c>
      <c r="H92" s="16">
        <v>21.1</v>
      </c>
      <c r="I92" s="16">
        <f t="shared" si="16"/>
        <v>35.730000000000004</v>
      </c>
      <c r="J92" s="16">
        <f t="shared" si="17"/>
        <v>5222.91</v>
      </c>
      <c r="K92" s="16">
        <f t="shared" si="18"/>
        <v>7532.700000000001</v>
      </c>
      <c r="L92" s="16">
        <f t="shared" si="19"/>
        <v>12755.61</v>
      </c>
      <c r="N92" s="74"/>
    </row>
    <row r="93" spans="1:14" s="17" customFormat="1" ht="24" customHeight="1">
      <c r="A93" s="13" t="s">
        <v>444</v>
      </c>
      <c r="B93" s="14" t="s">
        <v>445</v>
      </c>
      <c r="C93" s="14" t="s">
        <v>801</v>
      </c>
      <c r="D93" s="13" t="s">
        <v>446</v>
      </c>
      <c r="E93" s="14" t="s">
        <v>70</v>
      </c>
      <c r="F93" s="15">
        <v>21</v>
      </c>
      <c r="G93" s="16">
        <v>20.71</v>
      </c>
      <c r="H93" s="16">
        <v>23.85</v>
      </c>
      <c r="I93" s="16">
        <f t="shared" si="16"/>
        <v>44.56</v>
      </c>
      <c r="J93" s="16">
        <f t="shared" si="17"/>
        <v>434.91</v>
      </c>
      <c r="K93" s="16">
        <f t="shared" si="18"/>
        <v>500.85</v>
      </c>
      <c r="L93" s="16">
        <f t="shared" si="19"/>
        <v>935.76</v>
      </c>
      <c r="N93" s="74"/>
    </row>
    <row r="94" spans="1:14" s="17" customFormat="1" ht="24" customHeight="1">
      <c r="A94" s="13" t="s">
        <v>447</v>
      </c>
      <c r="B94" s="14" t="s">
        <v>448</v>
      </c>
      <c r="C94" s="14" t="s">
        <v>449</v>
      </c>
      <c r="D94" s="13" t="s">
        <v>450</v>
      </c>
      <c r="E94" s="14" t="s">
        <v>70</v>
      </c>
      <c r="F94" s="15">
        <v>21</v>
      </c>
      <c r="G94" s="16">
        <v>107.23</v>
      </c>
      <c r="H94" s="16">
        <v>382</v>
      </c>
      <c r="I94" s="16">
        <f t="shared" si="16"/>
        <v>489.23</v>
      </c>
      <c r="J94" s="16">
        <f t="shared" si="17"/>
        <v>2251.83</v>
      </c>
      <c r="K94" s="16">
        <f t="shared" si="18"/>
        <v>8022</v>
      </c>
      <c r="L94" s="16">
        <f t="shared" si="19"/>
        <v>10273.83</v>
      </c>
      <c r="N94" s="74"/>
    </row>
    <row r="95" spans="1:14" s="17" customFormat="1" ht="24" customHeight="1">
      <c r="A95" s="13" t="s">
        <v>451</v>
      </c>
      <c r="B95" s="14" t="s">
        <v>452</v>
      </c>
      <c r="C95" s="14" t="s">
        <v>801</v>
      </c>
      <c r="D95" s="13" t="s">
        <v>453</v>
      </c>
      <c r="E95" s="14" t="s">
        <v>70</v>
      </c>
      <c r="F95" s="15">
        <v>575</v>
      </c>
      <c r="G95" s="16">
        <v>9.61</v>
      </c>
      <c r="H95" s="16">
        <v>5.41</v>
      </c>
      <c r="I95" s="16">
        <f t="shared" si="16"/>
        <v>15.02</v>
      </c>
      <c r="J95" s="16">
        <f t="shared" si="17"/>
        <v>5525.75</v>
      </c>
      <c r="K95" s="16">
        <f t="shared" si="18"/>
        <v>3110.75</v>
      </c>
      <c r="L95" s="16">
        <f t="shared" si="19"/>
        <v>8636.5</v>
      </c>
      <c r="N95" s="74"/>
    </row>
    <row r="96" spans="1:14" ht="24" customHeight="1">
      <c r="A96" s="9" t="s">
        <v>454</v>
      </c>
      <c r="B96" s="10"/>
      <c r="C96" s="10"/>
      <c r="D96" s="9" t="s">
        <v>455</v>
      </c>
      <c r="E96" s="9"/>
      <c r="F96" s="11"/>
      <c r="G96" s="9"/>
      <c r="H96" s="9"/>
      <c r="I96" s="9"/>
      <c r="J96" s="12">
        <f>SUM(J97:J103)</f>
        <v>10868.300000000001</v>
      </c>
      <c r="K96" s="12">
        <f>SUM(K97:K103)</f>
        <v>54177.92</v>
      </c>
      <c r="L96" s="12">
        <f>SUM(L97:L103)</f>
        <v>65046.219999999994</v>
      </c>
      <c r="N96" s="74"/>
    </row>
    <row r="97" spans="1:14" s="17" customFormat="1" ht="24" customHeight="1">
      <c r="A97" s="13" t="s">
        <v>456</v>
      </c>
      <c r="B97" s="14" t="s">
        <v>457</v>
      </c>
      <c r="C97" s="14" t="s">
        <v>20</v>
      </c>
      <c r="D97" s="13" t="s">
        <v>458</v>
      </c>
      <c r="E97" s="14" t="s">
        <v>811</v>
      </c>
      <c r="F97" s="15">
        <v>244</v>
      </c>
      <c r="G97" s="16">
        <v>19.24</v>
      </c>
      <c r="H97" s="16">
        <v>120.22</v>
      </c>
      <c r="I97" s="16">
        <f aca="true" t="shared" si="20" ref="I97:I103">G97+H97</f>
        <v>139.46</v>
      </c>
      <c r="J97" s="16">
        <f aca="true" t="shared" si="21" ref="J97:J103">F97*G97</f>
        <v>4694.5599999999995</v>
      </c>
      <c r="K97" s="16">
        <f aca="true" t="shared" si="22" ref="K97:K103">F97*H97</f>
        <v>29333.68</v>
      </c>
      <c r="L97" s="16">
        <f aca="true" t="shared" si="23" ref="L97:L103">J97+K97</f>
        <v>34028.24</v>
      </c>
      <c r="N97" s="74"/>
    </row>
    <row r="98" spans="1:14" s="17" customFormat="1" ht="24" customHeight="1">
      <c r="A98" s="13" t="s">
        <v>459</v>
      </c>
      <c r="B98" s="14" t="s">
        <v>460</v>
      </c>
      <c r="C98" s="14" t="s">
        <v>810</v>
      </c>
      <c r="D98" s="13" t="s">
        <v>461</v>
      </c>
      <c r="E98" s="14" t="s">
        <v>811</v>
      </c>
      <c r="F98" s="15">
        <v>42</v>
      </c>
      <c r="G98" s="16">
        <v>40.42</v>
      </c>
      <c r="H98" s="16">
        <v>61.01</v>
      </c>
      <c r="I98" s="16">
        <f t="shared" si="20"/>
        <v>101.43</v>
      </c>
      <c r="J98" s="16">
        <f t="shared" si="21"/>
        <v>1697.64</v>
      </c>
      <c r="K98" s="16">
        <f t="shared" si="22"/>
        <v>2562.42</v>
      </c>
      <c r="L98" s="16">
        <f t="shared" si="23"/>
        <v>4260.06</v>
      </c>
      <c r="N98" s="74"/>
    </row>
    <row r="99" spans="1:14" s="17" customFormat="1" ht="24" customHeight="1">
      <c r="A99" s="13" t="s">
        <v>462</v>
      </c>
      <c r="B99" s="14" t="s">
        <v>463</v>
      </c>
      <c r="C99" s="14" t="s">
        <v>20</v>
      </c>
      <c r="D99" s="13" t="s">
        <v>464</v>
      </c>
      <c r="E99" s="14" t="s">
        <v>811</v>
      </c>
      <c r="F99" s="15">
        <v>42</v>
      </c>
      <c r="G99" s="16">
        <v>19.24</v>
      </c>
      <c r="H99" s="16">
        <v>160.73</v>
      </c>
      <c r="I99" s="16">
        <f t="shared" si="20"/>
        <v>179.97</v>
      </c>
      <c r="J99" s="16">
        <f t="shared" si="21"/>
        <v>808.0799999999999</v>
      </c>
      <c r="K99" s="16">
        <f t="shared" si="22"/>
        <v>6750.66</v>
      </c>
      <c r="L99" s="16">
        <f t="shared" si="23"/>
        <v>7558.74</v>
      </c>
      <c r="N99" s="74"/>
    </row>
    <row r="100" spans="1:14" s="17" customFormat="1" ht="24" customHeight="1">
      <c r="A100" s="13" t="s">
        <v>465</v>
      </c>
      <c r="B100" s="14" t="s">
        <v>466</v>
      </c>
      <c r="C100" s="14" t="s">
        <v>20</v>
      </c>
      <c r="D100" s="13" t="s">
        <v>467</v>
      </c>
      <c r="E100" s="14" t="s">
        <v>811</v>
      </c>
      <c r="F100" s="15">
        <v>15</v>
      </c>
      <c r="G100" s="16">
        <v>32.01</v>
      </c>
      <c r="H100" s="16">
        <v>259.11</v>
      </c>
      <c r="I100" s="16">
        <f t="shared" si="20"/>
        <v>291.12</v>
      </c>
      <c r="J100" s="16">
        <f t="shared" si="21"/>
        <v>480.15</v>
      </c>
      <c r="K100" s="16">
        <f t="shared" si="22"/>
        <v>3886.65</v>
      </c>
      <c r="L100" s="16">
        <f t="shared" si="23"/>
        <v>4366.8</v>
      </c>
      <c r="N100" s="74"/>
    </row>
    <row r="101" spans="1:14" s="17" customFormat="1" ht="24" customHeight="1">
      <c r="A101" s="13" t="s">
        <v>468</v>
      </c>
      <c r="B101" s="14" t="s">
        <v>469</v>
      </c>
      <c r="C101" s="14" t="s">
        <v>810</v>
      </c>
      <c r="D101" s="13" t="s">
        <v>470</v>
      </c>
      <c r="E101" s="14" t="s">
        <v>811</v>
      </c>
      <c r="F101" s="15">
        <v>79</v>
      </c>
      <c r="G101" s="16">
        <v>36.77</v>
      </c>
      <c r="H101" s="16">
        <v>118.69</v>
      </c>
      <c r="I101" s="16">
        <f t="shared" si="20"/>
        <v>155.46</v>
      </c>
      <c r="J101" s="16">
        <f t="shared" si="21"/>
        <v>2904.8300000000004</v>
      </c>
      <c r="K101" s="16">
        <f t="shared" si="22"/>
        <v>9376.51</v>
      </c>
      <c r="L101" s="16">
        <f t="shared" si="23"/>
        <v>12281.34</v>
      </c>
      <c r="N101" s="74"/>
    </row>
    <row r="102" spans="1:14" s="17" customFormat="1" ht="24" customHeight="1">
      <c r="A102" s="13" t="s">
        <v>471</v>
      </c>
      <c r="B102" s="14" t="s">
        <v>472</v>
      </c>
      <c r="C102" s="14" t="s">
        <v>801</v>
      </c>
      <c r="D102" s="13" t="s">
        <v>473</v>
      </c>
      <c r="E102" s="14" t="s">
        <v>70</v>
      </c>
      <c r="F102" s="15">
        <v>16</v>
      </c>
      <c r="G102" s="16">
        <v>16.11</v>
      </c>
      <c r="H102" s="16">
        <v>111.82</v>
      </c>
      <c r="I102" s="16">
        <f t="shared" si="20"/>
        <v>127.92999999999999</v>
      </c>
      <c r="J102" s="16">
        <f t="shared" si="21"/>
        <v>257.76</v>
      </c>
      <c r="K102" s="16">
        <f t="shared" si="22"/>
        <v>1789.12</v>
      </c>
      <c r="L102" s="16">
        <f t="shared" si="23"/>
        <v>2046.8799999999999</v>
      </c>
      <c r="N102" s="74"/>
    </row>
    <row r="103" spans="1:14" s="17" customFormat="1" ht="24" customHeight="1">
      <c r="A103" s="13" t="s">
        <v>474</v>
      </c>
      <c r="B103" s="14" t="s">
        <v>475</v>
      </c>
      <c r="C103" s="14" t="s">
        <v>801</v>
      </c>
      <c r="D103" s="13" t="s">
        <v>476</v>
      </c>
      <c r="E103" s="14" t="s">
        <v>70</v>
      </c>
      <c r="F103" s="15">
        <v>16</v>
      </c>
      <c r="G103" s="16">
        <v>1.58</v>
      </c>
      <c r="H103" s="16">
        <v>29.93</v>
      </c>
      <c r="I103" s="16">
        <f t="shared" si="20"/>
        <v>31.509999999999998</v>
      </c>
      <c r="J103" s="16">
        <f t="shared" si="21"/>
        <v>25.28</v>
      </c>
      <c r="K103" s="16">
        <f t="shared" si="22"/>
        <v>478.88</v>
      </c>
      <c r="L103" s="16">
        <f t="shared" si="23"/>
        <v>504.15999999999997</v>
      </c>
      <c r="N103" s="74"/>
    </row>
    <row r="104" spans="1:14" ht="24" customHeight="1">
      <c r="A104" s="9" t="s">
        <v>477</v>
      </c>
      <c r="B104" s="10"/>
      <c r="C104" s="10"/>
      <c r="D104" s="9" t="s">
        <v>478</v>
      </c>
      <c r="E104" s="9"/>
      <c r="F104" s="11"/>
      <c r="G104" s="9"/>
      <c r="H104" s="9"/>
      <c r="I104" s="9"/>
      <c r="J104" s="12">
        <f>SUM(J105)</f>
        <v>412</v>
      </c>
      <c r="K104" s="12">
        <f>SUM(K105)</f>
        <v>887.5</v>
      </c>
      <c r="L104" s="12">
        <f>SUM(L105)</f>
        <v>1299.5</v>
      </c>
      <c r="N104" s="74"/>
    </row>
    <row r="105" spans="1:14" s="17" customFormat="1" ht="24" customHeight="1">
      <c r="A105" s="13" t="s">
        <v>479</v>
      </c>
      <c r="B105" s="14" t="s">
        <v>480</v>
      </c>
      <c r="C105" s="14" t="s">
        <v>801</v>
      </c>
      <c r="D105" s="13" t="s">
        <v>481</v>
      </c>
      <c r="E105" s="14" t="s">
        <v>70</v>
      </c>
      <c r="F105" s="15">
        <v>25</v>
      </c>
      <c r="G105" s="16">
        <v>16.48</v>
      </c>
      <c r="H105" s="16">
        <v>35.5</v>
      </c>
      <c r="I105" s="16">
        <f>G105+H105</f>
        <v>51.980000000000004</v>
      </c>
      <c r="J105" s="16">
        <f>F105*G105</f>
        <v>412</v>
      </c>
      <c r="K105" s="16">
        <f>F105*H105</f>
        <v>887.5</v>
      </c>
      <c r="L105" s="16">
        <f>J105+K105</f>
        <v>1299.5</v>
      </c>
      <c r="N105" s="74"/>
    </row>
    <row r="106" spans="1:14" ht="24" customHeight="1">
      <c r="A106" s="9" t="s">
        <v>482</v>
      </c>
      <c r="B106" s="10"/>
      <c r="C106" s="10"/>
      <c r="D106" s="9" t="s">
        <v>483</v>
      </c>
      <c r="E106" s="9"/>
      <c r="F106" s="11"/>
      <c r="G106" s="9"/>
      <c r="H106" s="9"/>
      <c r="I106" s="9"/>
      <c r="J106" s="12">
        <f>SUM(J107:J119)</f>
        <v>7728.57</v>
      </c>
      <c r="K106" s="12">
        <f>SUM(K107:K119)</f>
        <v>42091.509999999995</v>
      </c>
      <c r="L106" s="12">
        <f>SUM(L107:L119)</f>
        <v>49820.08</v>
      </c>
      <c r="N106" s="74"/>
    </row>
    <row r="107" spans="1:14" s="17" customFormat="1" ht="24" customHeight="1">
      <c r="A107" s="13" t="s">
        <v>484</v>
      </c>
      <c r="B107" s="14" t="s">
        <v>485</v>
      </c>
      <c r="C107" s="14" t="s">
        <v>486</v>
      </c>
      <c r="D107" s="13" t="s">
        <v>487</v>
      </c>
      <c r="E107" s="14" t="s">
        <v>17</v>
      </c>
      <c r="F107" s="15">
        <v>35</v>
      </c>
      <c r="G107" s="16">
        <v>3.18</v>
      </c>
      <c r="H107" s="16">
        <v>5.83</v>
      </c>
      <c r="I107" s="16">
        <f aca="true" t="shared" si="24" ref="I107:I119">G107+H107</f>
        <v>9.01</v>
      </c>
      <c r="J107" s="16">
        <f aca="true" t="shared" si="25" ref="J107:J119">F107*G107</f>
        <v>111.30000000000001</v>
      </c>
      <c r="K107" s="16">
        <f aca="true" t="shared" si="26" ref="K107:K119">F107*H107</f>
        <v>204.05</v>
      </c>
      <c r="L107" s="16">
        <f aca="true" t="shared" si="27" ref="L107:L119">J107+K107</f>
        <v>315.35</v>
      </c>
      <c r="N107" s="74"/>
    </row>
    <row r="108" spans="1:14" s="17" customFormat="1" ht="24" customHeight="1">
      <c r="A108" s="13" t="s">
        <v>488</v>
      </c>
      <c r="B108" s="14" t="s">
        <v>489</v>
      </c>
      <c r="C108" s="14" t="s">
        <v>801</v>
      </c>
      <c r="D108" s="13" t="s">
        <v>490</v>
      </c>
      <c r="E108" s="14" t="s">
        <v>17</v>
      </c>
      <c r="F108" s="15">
        <v>35</v>
      </c>
      <c r="G108" s="16">
        <v>4</v>
      </c>
      <c r="H108" s="16">
        <v>11.87</v>
      </c>
      <c r="I108" s="16">
        <f t="shared" si="24"/>
        <v>15.87</v>
      </c>
      <c r="J108" s="16">
        <f t="shared" si="25"/>
        <v>140</v>
      </c>
      <c r="K108" s="16">
        <f t="shared" si="26"/>
        <v>415.45</v>
      </c>
      <c r="L108" s="16">
        <f t="shared" si="27"/>
        <v>555.45</v>
      </c>
      <c r="N108" s="74"/>
    </row>
    <row r="109" spans="1:14" s="17" customFormat="1" ht="24" customHeight="1">
      <c r="A109" s="13" t="s">
        <v>491</v>
      </c>
      <c r="B109" s="14" t="s">
        <v>492</v>
      </c>
      <c r="C109" s="14" t="s">
        <v>810</v>
      </c>
      <c r="D109" s="13" t="s">
        <v>493</v>
      </c>
      <c r="E109" s="14" t="s">
        <v>811</v>
      </c>
      <c r="F109" s="15">
        <v>65</v>
      </c>
      <c r="G109" s="16">
        <v>25.73</v>
      </c>
      <c r="H109" s="16">
        <v>43.18</v>
      </c>
      <c r="I109" s="16">
        <f t="shared" si="24"/>
        <v>68.91</v>
      </c>
      <c r="J109" s="16">
        <f t="shared" si="25"/>
        <v>1672.45</v>
      </c>
      <c r="K109" s="16">
        <f t="shared" si="26"/>
        <v>2806.7</v>
      </c>
      <c r="L109" s="16">
        <f t="shared" si="27"/>
        <v>4479.15</v>
      </c>
      <c r="N109" s="74"/>
    </row>
    <row r="110" spans="1:14" s="17" customFormat="1" ht="24" customHeight="1">
      <c r="A110" s="13" t="s">
        <v>494</v>
      </c>
      <c r="B110" s="14" t="s">
        <v>495</v>
      </c>
      <c r="C110" s="14" t="s">
        <v>810</v>
      </c>
      <c r="D110" s="13" t="s">
        <v>496</v>
      </c>
      <c r="E110" s="14" t="s">
        <v>811</v>
      </c>
      <c r="F110" s="15">
        <v>61</v>
      </c>
      <c r="G110" s="16">
        <v>23.47</v>
      </c>
      <c r="H110" s="16">
        <v>97.18</v>
      </c>
      <c r="I110" s="16">
        <f t="shared" si="24"/>
        <v>120.65</v>
      </c>
      <c r="J110" s="16">
        <f t="shared" si="25"/>
        <v>1431.6699999999998</v>
      </c>
      <c r="K110" s="16">
        <f t="shared" si="26"/>
        <v>5927.9800000000005</v>
      </c>
      <c r="L110" s="16">
        <f t="shared" si="27"/>
        <v>7359.650000000001</v>
      </c>
      <c r="N110" s="74"/>
    </row>
    <row r="111" spans="1:14" s="17" customFormat="1" ht="24" customHeight="1">
      <c r="A111" s="13" t="s">
        <v>497</v>
      </c>
      <c r="B111" s="14" t="s">
        <v>498</v>
      </c>
      <c r="C111" s="14" t="s">
        <v>499</v>
      </c>
      <c r="D111" s="13" t="s">
        <v>500</v>
      </c>
      <c r="E111" s="14" t="s">
        <v>70</v>
      </c>
      <c r="F111" s="15">
        <v>305</v>
      </c>
      <c r="G111" s="16">
        <v>0</v>
      </c>
      <c r="H111" s="16">
        <v>16.71</v>
      </c>
      <c r="I111" s="16">
        <f t="shared" si="24"/>
        <v>16.71</v>
      </c>
      <c r="J111" s="16">
        <f t="shared" si="25"/>
        <v>0</v>
      </c>
      <c r="K111" s="16">
        <f t="shared" si="26"/>
        <v>5096.55</v>
      </c>
      <c r="L111" s="16">
        <f t="shared" si="27"/>
        <v>5096.55</v>
      </c>
      <c r="N111" s="74"/>
    </row>
    <row r="112" spans="1:14" s="17" customFormat="1" ht="24" customHeight="1">
      <c r="A112" s="13" t="s">
        <v>501</v>
      </c>
      <c r="B112" s="14" t="s">
        <v>502</v>
      </c>
      <c r="C112" s="14" t="s">
        <v>263</v>
      </c>
      <c r="D112" s="13" t="s">
        <v>503</v>
      </c>
      <c r="E112" s="14" t="s">
        <v>811</v>
      </c>
      <c r="F112" s="15">
        <v>4</v>
      </c>
      <c r="G112" s="16">
        <v>10.46</v>
      </c>
      <c r="H112" s="16">
        <v>120.82</v>
      </c>
      <c r="I112" s="16">
        <f t="shared" si="24"/>
        <v>131.28</v>
      </c>
      <c r="J112" s="16">
        <f t="shared" si="25"/>
        <v>41.84</v>
      </c>
      <c r="K112" s="16">
        <f t="shared" si="26"/>
        <v>483.28</v>
      </c>
      <c r="L112" s="16">
        <f t="shared" si="27"/>
        <v>525.12</v>
      </c>
      <c r="N112" s="74"/>
    </row>
    <row r="113" spans="1:14" s="17" customFormat="1" ht="24" customHeight="1">
      <c r="A113" s="13" t="s">
        <v>504</v>
      </c>
      <c r="B113" s="14" t="s">
        <v>505</v>
      </c>
      <c r="C113" s="14" t="s">
        <v>801</v>
      </c>
      <c r="D113" s="13" t="s">
        <v>506</v>
      </c>
      <c r="E113" s="14" t="s">
        <v>70</v>
      </c>
      <c r="F113" s="15">
        <v>2</v>
      </c>
      <c r="G113" s="16">
        <v>94.8</v>
      </c>
      <c r="H113" s="16">
        <v>280.88</v>
      </c>
      <c r="I113" s="16">
        <f t="shared" si="24"/>
        <v>375.68</v>
      </c>
      <c r="J113" s="16">
        <f t="shared" si="25"/>
        <v>189.6</v>
      </c>
      <c r="K113" s="16">
        <f t="shared" si="26"/>
        <v>561.76</v>
      </c>
      <c r="L113" s="16">
        <f t="shared" si="27"/>
        <v>751.36</v>
      </c>
      <c r="N113" s="74"/>
    </row>
    <row r="114" spans="1:14" s="17" customFormat="1" ht="24" customHeight="1">
      <c r="A114" s="13" t="s">
        <v>507</v>
      </c>
      <c r="B114" s="14" t="s">
        <v>508</v>
      </c>
      <c r="C114" s="14" t="s">
        <v>810</v>
      </c>
      <c r="D114" s="13" t="s">
        <v>509</v>
      </c>
      <c r="E114" s="14" t="s">
        <v>811</v>
      </c>
      <c r="F114" s="15">
        <v>4</v>
      </c>
      <c r="G114" s="16">
        <v>18.38</v>
      </c>
      <c r="H114" s="16">
        <v>1014.79</v>
      </c>
      <c r="I114" s="16">
        <f t="shared" si="24"/>
        <v>1033.17</v>
      </c>
      <c r="J114" s="16">
        <f t="shared" si="25"/>
        <v>73.52</v>
      </c>
      <c r="K114" s="16">
        <f t="shared" si="26"/>
        <v>4059.16</v>
      </c>
      <c r="L114" s="16">
        <f t="shared" si="27"/>
        <v>4132.68</v>
      </c>
      <c r="N114" s="74"/>
    </row>
    <row r="115" spans="1:14" s="17" customFormat="1" ht="24" customHeight="1">
      <c r="A115" s="13" t="s">
        <v>510</v>
      </c>
      <c r="B115" s="14" t="s">
        <v>511</v>
      </c>
      <c r="C115" s="14" t="s">
        <v>810</v>
      </c>
      <c r="D115" s="13" t="s">
        <v>512</v>
      </c>
      <c r="E115" s="14" t="s">
        <v>811</v>
      </c>
      <c r="F115" s="15">
        <v>305</v>
      </c>
      <c r="G115" s="16">
        <v>6.39</v>
      </c>
      <c r="H115" s="16">
        <v>25.92</v>
      </c>
      <c r="I115" s="16">
        <f t="shared" si="24"/>
        <v>32.31</v>
      </c>
      <c r="J115" s="16">
        <f t="shared" si="25"/>
        <v>1948.9499999999998</v>
      </c>
      <c r="K115" s="16">
        <f t="shared" si="26"/>
        <v>7905.6</v>
      </c>
      <c r="L115" s="16">
        <f t="shared" si="27"/>
        <v>9854.55</v>
      </c>
      <c r="N115" s="74"/>
    </row>
    <row r="116" spans="1:14" s="17" customFormat="1" ht="24" customHeight="1">
      <c r="A116" s="13" t="s">
        <v>513</v>
      </c>
      <c r="B116" s="14" t="s">
        <v>514</v>
      </c>
      <c r="C116" s="14" t="s">
        <v>810</v>
      </c>
      <c r="D116" s="13" t="s">
        <v>515</v>
      </c>
      <c r="E116" s="14" t="s">
        <v>811</v>
      </c>
      <c r="F116" s="15">
        <v>12</v>
      </c>
      <c r="G116" s="16">
        <v>48.03</v>
      </c>
      <c r="H116" s="16">
        <v>474.49</v>
      </c>
      <c r="I116" s="16">
        <f t="shared" si="24"/>
        <v>522.52</v>
      </c>
      <c r="J116" s="16">
        <f t="shared" si="25"/>
        <v>576.36</v>
      </c>
      <c r="K116" s="16">
        <f t="shared" si="26"/>
        <v>5693.88</v>
      </c>
      <c r="L116" s="16">
        <f t="shared" si="27"/>
        <v>6270.24</v>
      </c>
      <c r="N116" s="74"/>
    </row>
    <row r="117" spans="1:14" s="17" customFormat="1" ht="24" customHeight="1">
      <c r="A117" s="13" t="s">
        <v>516</v>
      </c>
      <c r="B117" s="14" t="s">
        <v>517</v>
      </c>
      <c r="C117" s="14" t="s">
        <v>810</v>
      </c>
      <c r="D117" s="13" t="s">
        <v>518</v>
      </c>
      <c r="E117" s="14" t="s">
        <v>811</v>
      </c>
      <c r="F117" s="15">
        <v>4</v>
      </c>
      <c r="G117" s="16">
        <v>17.2</v>
      </c>
      <c r="H117" s="16">
        <v>322.46</v>
      </c>
      <c r="I117" s="16">
        <f t="shared" si="24"/>
        <v>339.65999999999997</v>
      </c>
      <c r="J117" s="16">
        <f t="shared" si="25"/>
        <v>68.8</v>
      </c>
      <c r="K117" s="16">
        <f t="shared" si="26"/>
        <v>1289.84</v>
      </c>
      <c r="L117" s="16">
        <f t="shared" si="27"/>
        <v>1358.6399999999999</v>
      </c>
      <c r="N117" s="74"/>
    </row>
    <row r="118" spans="1:14" s="17" customFormat="1" ht="24" customHeight="1">
      <c r="A118" s="13" t="s">
        <v>519</v>
      </c>
      <c r="B118" s="14" t="s">
        <v>502</v>
      </c>
      <c r="C118" s="14" t="s">
        <v>263</v>
      </c>
      <c r="D118" s="13" t="s">
        <v>503</v>
      </c>
      <c r="E118" s="14" t="s">
        <v>811</v>
      </c>
      <c r="F118" s="15">
        <v>16</v>
      </c>
      <c r="G118" s="16">
        <v>10.46</v>
      </c>
      <c r="H118" s="16">
        <v>120.82</v>
      </c>
      <c r="I118" s="16">
        <f t="shared" si="24"/>
        <v>131.28</v>
      </c>
      <c r="J118" s="16">
        <f t="shared" si="25"/>
        <v>167.36</v>
      </c>
      <c r="K118" s="16">
        <f t="shared" si="26"/>
        <v>1933.12</v>
      </c>
      <c r="L118" s="16">
        <f t="shared" si="27"/>
        <v>2100.48</v>
      </c>
      <c r="N118" s="74"/>
    </row>
    <row r="119" spans="1:14" s="17" customFormat="1" ht="24" customHeight="1">
      <c r="A119" s="13" t="s">
        <v>520</v>
      </c>
      <c r="B119" s="14" t="s">
        <v>521</v>
      </c>
      <c r="C119" s="14" t="s">
        <v>486</v>
      </c>
      <c r="D119" s="13" t="s">
        <v>522</v>
      </c>
      <c r="E119" s="14" t="s">
        <v>70</v>
      </c>
      <c r="F119" s="15">
        <v>2</v>
      </c>
      <c r="G119" s="16">
        <v>653.36</v>
      </c>
      <c r="H119" s="16">
        <v>2857.07</v>
      </c>
      <c r="I119" s="16">
        <f t="shared" si="24"/>
        <v>3510.4300000000003</v>
      </c>
      <c r="J119" s="16">
        <f t="shared" si="25"/>
        <v>1306.72</v>
      </c>
      <c r="K119" s="16">
        <f t="shared" si="26"/>
        <v>5714.14</v>
      </c>
      <c r="L119" s="16">
        <f t="shared" si="27"/>
        <v>7020.860000000001</v>
      </c>
      <c r="N119" s="74"/>
    </row>
    <row r="120" spans="1:14" ht="24" customHeight="1">
      <c r="A120" s="9" t="s">
        <v>523</v>
      </c>
      <c r="B120" s="10"/>
      <c r="C120" s="10"/>
      <c r="D120" s="9" t="s">
        <v>524</v>
      </c>
      <c r="E120" s="9"/>
      <c r="F120" s="11"/>
      <c r="G120" s="9"/>
      <c r="H120" s="9"/>
      <c r="I120" s="9"/>
      <c r="J120" s="12">
        <f>SUM(J121:J126)</f>
        <v>7404.37</v>
      </c>
      <c r="K120" s="12">
        <f>SUM(K121:K126)</f>
        <v>18180.309999999998</v>
      </c>
      <c r="L120" s="12">
        <f>SUM(L121:L126)</f>
        <v>25584.68</v>
      </c>
      <c r="N120" s="74"/>
    </row>
    <row r="121" spans="1:14" s="17" customFormat="1" ht="24" customHeight="1">
      <c r="A121" s="13" t="s">
        <v>525</v>
      </c>
      <c r="B121" s="14" t="s">
        <v>526</v>
      </c>
      <c r="C121" s="14" t="s">
        <v>801</v>
      </c>
      <c r="D121" s="13" t="s">
        <v>527</v>
      </c>
      <c r="E121" s="14" t="s">
        <v>70</v>
      </c>
      <c r="F121" s="15">
        <v>157</v>
      </c>
      <c r="G121" s="16">
        <v>5.23</v>
      </c>
      <c r="H121" s="16">
        <v>41.08</v>
      </c>
      <c r="I121" s="16">
        <f aca="true" t="shared" si="28" ref="I121:I126">G121+H121</f>
        <v>46.31</v>
      </c>
      <c r="J121" s="16">
        <f aca="true" t="shared" si="29" ref="J121:J126">F121*G121</f>
        <v>821.11</v>
      </c>
      <c r="K121" s="16">
        <f aca="true" t="shared" si="30" ref="K121:K126">F121*H121</f>
        <v>6449.5599999999995</v>
      </c>
      <c r="L121" s="16">
        <f aca="true" t="shared" si="31" ref="L121:L126">J121+K121</f>
        <v>7270.669999999999</v>
      </c>
      <c r="N121" s="74"/>
    </row>
    <row r="122" spans="1:14" s="17" customFormat="1" ht="24" customHeight="1">
      <c r="A122" s="13" t="s">
        <v>528</v>
      </c>
      <c r="B122" s="14" t="s">
        <v>529</v>
      </c>
      <c r="C122" s="14" t="s">
        <v>801</v>
      </c>
      <c r="D122" s="13" t="s">
        <v>530</v>
      </c>
      <c r="E122" s="14" t="s">
        <v>70</v>
      </c>
      <c r="F122" s="15">
        <v>157</v>
      </c>
      <c r="G122" s="16">
        <v>21.87</v>
      </c>
      <c r="H122" s="16">
        <v>23.6</v>
      </c>
      <c r="I122" s="16">
        <f t="shared" si="28"/>
        <v>45.47</v>
      </c>
      <c r="J122" s="16">
        <f t="shared" si="29"/>
        <v>3433.59</v>
      </c>
      <c r="K122" s="16">
        <f t="shared" si="30"/>
        <v>3705.2000000000003</v>
      </c>
      <c r="L122" s="16">
        <f t="shared" si="31"/>
        <v>7138.790000000001</v>
      </c>
      <c r="N122" s="74"/>
    </row>
    <row r="123" spans="1:14" s="17" customFormat="1" ht="24" customHeight="1">
      <c r="A123" s="13" t="s">
        <v>531</v>
      </c>
      <c r="B123" s="14" t="s">
        <v>532</v>
      </c>
      <c r="C123" s="14" t="s">
        <v>810</v>
      </c>
      <c r="D123" s="13" t="s">
        <v>533</v>
      </c>
      <c r="E123" s="14" t="s">
        <v>811</v>
      </c>
      <c r="F123" s="15">
        <v>1</v>
      </c>
      <c r="G123" s="16">
        <v>21.95</v>
      </c>
      <c r="H123" s="16">
        <v>357.75</v>
      </c>
      <c r="I123" s="16">
        <f t="shared" si="28"/>
        <v>379.7</v>
      </c>
      <c r="J123" s="16">
        <f t="shared" si="29"/>
        <v>21.95</v>
      </c>
      <c r="K123" s="16">
        <f t="shared" si="30"/>
        <v>357.75</v>
      </c>
      <c r="L123" s="16">
        <f t="shared" si="31"/>
        <v>379.7</v>
      </c>
      <c r="N123" s="74"/>
    </row>
    <row r="124" spans="1:14" s="17" customFormat="1" ht="24" customHeight="1">
      <c r="A124" s="13" t="s">
        <v>534</v>
      </c>
      <c r="B124" s="14" t="s">
        <v>535</v>
      </c>
      <c r="C124" s="14" t="s">
        <v>810</v>
      </c>
      <c r="D124" s="13" t="s">
        <v>536</v>
      </c>
      <c r="E124" s="14" t="s">
        <v>811</v>
      </c>
      <c r="F124" s="15">
        <v>20</v>
      </c>
      <c r="G124" s="16">
        <v>18.38</v>
      </c>
      <c r="H124" s="16">
        <v>47.39</v>
      </c>
      <c r="I124" s="16">
        <f t="shared" si="28"/>
        <v>65.77</v>
      </c>
      <c r="J124" s="16">
        <f t="shared" si="29"/>
        <v>367.59999999999997</v>
      </c>
      <c r="K124" s="16">
        <f t="shared" si="30"/>
        <v>947.8</v>
      </c>
      <c r="L124" s="16">
        <f t="shared" si="31"/>
        <v>1315.3999999999999</v>
      </c>
      <c r="N124" s="74"/>
    </row>
    <row r="125" spans="1:14" s="17" customFormat="1" ht="24" customHeight="1">
      <c r="A125" s="13" t="s">
        <v>537</v>
      </c>
      <c r="B125" s="14" t="s">
        <v>538</v>
      </c>
      <c r="C125" s="14" t="s">
        <v>801</v>
      </c>
      <c r="D125" s="13" t="s">
        <v>539</v>
      </c>
      <c r="E125" s="14" t="s">
        <v>70</v>
      </c>
      <c r="F125" s="15">
        <v>6</v>
      </c>
      <c r="G125" s="16">
        <v>2.52</v>
      </c>
      <c r="H125" s="16">
        <v>10</v>
      </c>
      <c r="I125" s="16">
        <f t="shared" si="28"/>
        <v>12.52</v>
      </c>
      <c r="J125" s="16">
        <f t="shared" si="29"/>
        <v>15.120000000000001</v>
      </c>
      <c r="K125" s="16">
        <f t="shared" si="30"/>
        <v>60</v>
      </c>
      <c r="L125" s="16">
        <f t="shared" si="31"/>
        <v>75.12</v>
      </c>
      <c r="N125" s="74"/>
    </row>
    <row r="126" spans="1:14" s="17" customFormat="1" ht="24" customHeight="1">
      <c r="A126" s="13" t="s">
        <v>540</v>
      </c>
      <c r="B126" s="14" t="s">
        <v>541</v>
      </c>
      <c r="C126" s="14" t="s">
        <v>810</v>
      </c>
      <c r="D126" s="13" t="s">
        <v>542</v>
      </c>
      <c r="E126" s="14" t="s">
        <v>228</v>
      </c>
      <c r="F126" s="15">
        <v>500</v>
      </c>
      <c r="G126" s="16">
        <v>5.49</v>
      </c>
      <c r="H126" s="16">
        <v>13.32</v>
      </c>
      <c r="I126" s="16">
        <f t="shared" si="28"/>
        <v>18.810000000000002</v>
      </c>
      <c r="J126" s="16">
        <f t="shared" si="29"/>
        <v>2745</v>
      </c>
      <c r="K126" s="16">
        <f t="shared" si="30"/>
        <v>6660</v>
      </c>
      <c r="L126" s="16">
        <f t="shared" si="31"/>
        <v>9405</v>
      </c>
      <c r="N126" s="74"/>
    </row>
    <row r="127" spans="1:14" ht="24" customHeight="1">
      <c r="A127" s="9">
        <v>9</v>
      </c>
      <c r="B127" s="10"/>
      <c r="C127" s="10"/>
      <c r="D127" s="9" t="s">
        <v>543</v>
      </c>
      <c r="E127" s="9"/>
      <c r="F127" s="11"/>
      <c r="G127" s="9"/>
      <c r="H127" s="9"/>
      <c r="I127" s="9"/>
      <c r="J127" s="12">
        <f>SUM(J128:J132)</f>
        <v>16861.9</v>
      </c>
      <c r="K127" s="12">
        <f>SUM(K128:K132)</f>
        <v>158227.78</v>
      </c>
      <c r="L127" s="12">
        <f>SUM(L128:L132)</f>
        <v>175089.68</v>
      </c>
      <c r="N127" s="74"/>
    </row>
    <row r="128" spans="1:14" s="17" customFormat="1" ht="24" customHeight="1">
      <c r="A128" s="13" t="s">
        <v>544</v>
      </c>
      <c r="B128" s="14" t="s">
        <v>545</v>
      </c>
      <c r="C128" s="14" t="s">
        <v>20</v>
      </c>
      <c r="D128" s="13" t="s">
        <v>546</v>
      </c>
      <c r="E128" s="14" t="s">
        <v>811</v>
      </c>
      <c r="F128" s="15">
        <v>24</v>
      </c>
      <c r="G128" s="16">
        <v>257.86</v>
      </c>
      <c r="H128" s="16">
        <v>3653.71</v>
      </c>
      <c r="I128" s="16">
        <f>G128+H128</f>
        <v>3911.57</v>
      </c>
      <c r="J128" s="16">
        <f>F128*G128</f>
        <v>6188.64</v>
      </c>
      <c r="K128" s="16">
        <f>F128*H128</f>
        <v>87689.04000000001</v>
      </c>
      <c r="L128" s="16">
        <f>J128+K128</f>
        <v>93877.68000000001</v>
      </c>
      <c r="N128" s="74"/>
    </row>
    <row r="129" spans="1:14" s="17" customFormat="1" ht="24" customHeight="1">
      <c r="A129" s="13" t="s">
        <v>547</v>
      </c>
      <c r="B129" s="14" t="s">
        <v>548</v>
      </c>
      <c r="C129" s="14" t="s">
        <v>20</v>
      </c>
      <c r="D129" s="13" t="s">
        <v>549</v>
      </c>
      <c r="E129" s="14" t="s">
        <v>811</v>
      </c>
      <c r="F129" s="15">
        <v>24</v>
      </c>
      <c r="G129" s="16">
        <v>128.93</v>
      </c>
      <c r="H129" s="16">
        <v>548.92</v>
      </c>
      <c r="I129" s="16">
        <f>G129+H129</f>
        <v>677.8499999999999</v>
      </c>
      <c r="J129" s="16">
        <f>F129*G129</f>
        <v>3094.32</v>
      </c>
      <c r="K129" s="16">
        <f>F129*H129</f>
        <v>13174.079999999998</v>
      </c>
      <c r="L129" s="16">
        <f>J129+K129</f>
        <v>16268.399999999998</v>
      </c>
      <c r="N129" s="74"/>
    </row>
    <row r="130" spans="1:14" s="17" customFormat="1" ht="24" customHeight="1">
      <c r="A130" s="13" t="s">
        <v>550</v>
      </c>
      <c r="B130" s="14" t="s">
        <v>551</v>
      </c>
      <c r="C130" s="14" t="s">
        <v>20</v>
      </c>
      <c r="D130" s="13" t="s">
        <v>552</v>
      </c>
      <c r="E130" s="14" t="s">
        <v>811</v>
      </c>
      <c r="F130" s="15">
        <v>24</v>
      </c>
      <c r="G130" s="16">
        <v>128.93</v>
      </c>
      <c r="H130" s="16">
        <v>1799.55</v>
      </c>
      <c r="I130" s="16">
        <f>G130+H130</f>
        <v>1928.48</v>
      </c>
      <c r="J130" s="16">
        <f>F130*G130</f>
        <v>3094.32</v>
      </c>
      <c r="K130" s="16">
        <f>F130*H130</f>
        <v>43189.2</v>
      </c>
      <c r="L130" s="16">
        <f>J130+K130</f>
        <v>46283.52</v>
      </c>
      <c r="N130" s="74"/>
    </row>
    <row r="131" spans="1:14" s="17" customFormat="1" ht="24" customHeight="1">
      <c r="A131" s="13" t="s">
        <v>553</v>
      </c>
      <c r="B131" s="14" t="s">
        <v>554</v>
      </c>
      <c r="C131" s="14" t="s">
        <v>801</v>
      </c>
      <c r="D131" s="13" t="s">
        <v>555</v>
      </c>
      <c r="E131" s="14" t="s">
        <v>17</v>
      </c>
      <c r="F131" s="15">
        <v>520</v>
      </c>
      <c r="G131" s="16">
        <v>2.45</v>
      </c>
      <c r="H131" s="16">
        <v>18.15</v>
      </c>
      <c r="I131" s="16">
        <f>G131+H131</f>
        <v>20.599999999999998</v>
      </c>
      <c r="J131" s="16">
        <f>F131*G131</f>
        <v>1274</v>
      </c>
      <c r="K131" s="16">
        <f>F131*H131</f>
        <v>9438</v>
      </c>
      <c r="L131" s="16">
        <f>J131+K131</f>
        <v>10712</v>
      </c>
      <c r="N131" s="74"/>
    </row>
    <row r="132" spans="1:14" s="17" customFormat="1" ht="24" customHeight="1">
      <c r="A132" s="13" t="s">
        <v>556</v>
      </c>
      <c r="B132" s="14" t="s">
        <v>557</v>
      </c>
      <c r="C132" s="14" t="s">
        <v>801</v>
      </c>
      <c r="D132" s="13" t="s">
        <v>558</v>
      </c>
      <c r="E132" s="14" t="s">
        <v>70</v>
      </c>
      <c r="F132" s="15">
        <v>133</v>
      </c>
      <c r="G132" s="16">
        <v>24.14</v>
      </c>
      <c r="H132" s="16">
        <v>35.62</v>
      </c>
      <c r="I132" s="16">
        <f>G132+H132</f>
        <v>59.76</v>
      </c>
      <c r="J132" s="16">
        <f>F132*G132</f>
        <v>3210.62</v>
      </c>
      <c r="K132" s="16">
        <f>F132*H132</f>
        <v>4737.46</v>
      </c>
      <c r="L132" s="16">
        <f>J132+K132</f>
        <v>7948.08</v>
      </c>
      <c r="N132" s="74"/>
    </row>
    <row r="133" spans="1:14" ht="24" customHeight="1">
      <c r="A133" s="9" t="s">
        <v>112</v>
      </c>
      <c r="B133" s="10"/>
      <c r="C133" s="10"/>
      <c r="D133" s="9" t="s">
        <v>113</v>
      </c>
      <c r="E133" s="9"/>
      <c r="F133" s="11"/>
      <c r="G133" s="9"/>
      <c r="H133" s="9"/>
      <c r="I133" s="9"/>
      <c r="J133" s="12">
        <f>J134+J146+J153+J163+J168</f>
        <v>32630.672000000002</v>
      </c>
      <c r="K133" s="12">
        <f>K134+K146+K153+K163+K168</f>
        <v>273033.64599999995</v>
      </c>
      <c r="L133" s="12">
        <f>L134+L146+L153+L163+L168</f>
        <v>305899.948</v>
      </c>
      <c r="N133" s="74"/>
    </row>
    <row r="134" spans="1:14" ht="24" customHeight="1">
      <c r="A134" s="9" t="s">
        <v>114</v>
      </c>
      <c r="B134" s="10"/>
      <c r="C134" s="10"/>
      <c r="D134" s="9" t="s">
        <v>115</v>
      </c>
      <c r="E134" s="9"/>
      <c r="F134" s="11"/>
      <c r="G134" s="9"/>
      <c r="H134" s="9"/>
      <c r="I134" s="9"/>
      <c r="J134" s="12">
        <f>SUM(J135:J144)</f>
        <v>5198.79</v>
      </c>
      <c r="K134" s="12">
        <f>SUM(K135:K144)</f>
        <v>21145.510000000002</v>
      </c>
      <c r="L134" s="12">
        <f>SUM(L135:L145)</f>
        <v>26579.930000000004</v>
      </c>
      <c r="N134" s="74"/>
    </row>
    <row r="135" spans="1:14" s="17" customFormat="1" ht="14.25">
      <c r="A135" s="13" t="s">
        <v>116</v>
      </c>
      <c r="B135" s="14" t="s">
        <v>117</v>
      </c>
      <c r="C135" s="14" t="s">
        <v>801</v>
      </c>
      <c r="D135" s="13" t="s">
        <v>559</v>
      </c>
      <c r="E135" s="14" t="s">
        <v>17</v>
      </c>
      <c r="F135" s="15">
        <v>50</v>
      </c>
      <c r="G135" s="16">
        <v>19.82</v>
      </c>
      <c r="H135" s="16">
        <v>18.79</v>
      </c>
      <c r="I135" s="16">
        <f aca="true" t="shared" si="32" ref="I135:I144">G135+H135</f>
        <v>38.61</v>
      </c>
      <c r="J135" s="16">
        <f aca="true" t="shared" si="33" ref="J135:J144">F135*G135</f>
        <v>991</v>
      </c>
      <c r="K135" s="16">
        <f aca="true" t="shared" si="34" ref="K135:K144">F135*H135</f>
        <v>939.5</v>
      </c>
      <c r="L135" s="16">
        <f aca="true" t="shared" si="35" ref="L135:L144">J135+K135</f>
        <v>1930.5</v>
      </c>
      <c r="N135" s="74"/>
    </row>
    <row r="136" spans="1:14" s="17" customFormat="1" ht="14.25">
      <c r="A136" s="13" t="s">
        <v>118</v>
      </c>
      <c r="B136" s="14" t="s">
        <v>119</v>
      </c>
      <c r="C136" s="14" t="s">
        <v>801</v>
      </c>
      <c r="D136" s="13" t="s">
        <v>560</v>
      </c>
      <c r="E136" s="14" t="s">
        <v>17</v>
      </c>
      <c r="F136" s="15">
        <v>225</v>
      </c>
      <c r="G136" s="16">
        <v>7.47</v>
      </c>
      <c r="H136" s="16">
        <v>18.2</v>
      </c>
      <c r="I136" s="16">
        <f t="shared" si="32"/>
        <v>25.669999999999998</v>
      </c>
      <c r="J136" s="16">
        <f t="shared" si="33"/>
        <v>1680.75</v>
      </c>
      <c r="K136" s="16">
        <f t="shared" si="34"/>
        <v>4095</v>
      </c>
      <c r="L136" s="16">
        <f t="shared" si="35"/>
        <v>5775.75</v>
      </c>
      <c r="N136" s="74"/>
    </row>
    <row r="137" spans="1:14" s="17" customFormat="1" ht="14.25">
      <c r="A137" s="13" t="s">
        <v>120</v>
      </c>
      <c r="B137" s="14" t="s">
        <v>121</v>
      </c>
      <c r="C137" s="14" t="s">
        <v>801</v>
      </c>
      <c r="D137" s="13" t="s">
        <v>561</v>
      </c>
      <c r="E137" s="14" t="s">
        <v>17</v>
      </c>
      <c r="F137" s="15">
        <v>18</v>
      </c>
      <c r="G137" s="16">
        <v>3.41</v>
      </c>
      <c r="H137" s="16">
        <v>24.62</v>
      </c>
      <c r="I137" s="16">
        <f t="shared" si="32"/>
        <v>28.03</v>
      </c>
      <c r="J137" s="16">
        <f t="shared" si="33"/>
        <v>61.38</v>
      </c>
      <c r="K137" s="16">
        <f t="shared" si="34"/>
        <v>443.16</v>
      </c>
      <c r="L137" s="16">
        <f t="shared" si="35"/>
        <v>504.54</v>
      </c>
      <c r="N137" s="74"/>
    </row>
    <row r="138" spans="1:14" s="17" customFormat="1" ht="14.25">
      <c r="A138" s="13" t="s">
        <v>122</v>
      </c>
      <c r="B138" s="14" t="s">
        <v>123</v>
      </c>
      <c r="C138" s="14" t="s">
        <v>801</v>
      </c>
      <c r="D138" s="13" t="s">
        <v>562</v>
      </c>
      <c r="E138" s="14" t="s">
        <v>17</v>
      </c>
      <c r="F138" s="15">
        <v>30</v>
      </c>
      <c r="G138" s="16">
        <v>6.03</v>
      </c>
      <c r="H138" s="16">
        <v>29.89</v>
      </c>
      <c r="I138" s="16">
        <f t="shared" si="32"/>
        <v>35.92</v>
      </c>
      <c r="J138" s="16">
        <f t="shared" si="33"/>
        <v>180.9</v>
      </c>
      <c r="K138" s="16">
        <f t="shared" si="34"/>
        <v>896.7</v>
      </c>
      <c r="L138" s="16">
        <f t="shared" si="35"/>
        <v>1077.6000000000001</v>
      </c>
      <c r="N138" s="74"/>
    </row>
    <row r="139" spans="1:14" s="17" customFormat="1" ht="14.25">
      <c r="A139" s="13" t="s">
        <v>124</v>
      </c>
      <c r="B139" s="14" t="s">
        <v>125</v>
      </c>
      <c r="C139" s="14" t="s">
        <v>801</v>
      </c>
      <c r="D139" s="13" t="s">
        <v>563</v>
      </c>
      <c r="E139" s="14" t="s">
        <v>17</v>
      </c>
      <c r="F139" s="15">
        <v>10</v>
      </c>
      <c r="G139" s="16">
        <v>8.78</v>
      </c>
      <c r="H139" s="16">
        <v>25.64</v>
      </c>
      <c r="I139" s="16">
        <f t="shared" si="32"/>
        <v>34.42</v>
      </c>
      <c r="J139" s="16">
        <f t="shared" si="33"/>
        <v>87.8</v>
      </c>
      <c r="K139" s="16">
        <f t="shared" si="34"/>
        <v>256.4</v>
      </c>
      <c r="L139" s="16">
        <f t="shared" si="35"/>
        <v>344.2</v>
      </c>
      <c r="N139" s="74"/>
    </row>
    <row r="140" spans="1:14" s="17" customFormat="1" ht="14.25">
      <c r="A140" s="13" t="s">
        <v>126</v>
      </c>
      <c r="B140" s="14" t="s">
        <v>127</v>
      </c>
      <c r="C140" s="14" t="s">
        <v>801</v>
      </c>
      <c r="D140" s="13" t="s">
        <v>564</v>
      </c>
      <c r="E140" s="14" t="s">
        <v>17</v>
      </c>
      <c r="F140" s="15">
        <v>23</v>
      </c>
      <c r="G140" s="16">
        <v>8.78</v>
      </c>
      <c r="H140" s="16">
        <v>40.17</v>
      </c>
      <c r="I140" s="16">
        <f t="shared" si="32"/>
        <v>48.95</v>
      </c>
      <c r="J140" s="16">
        <f t="shared" si="33"/>
        <v>201.94</v>
      </c>
      <c r="K140" s="16">
        <f t="shared" si="34"/>
        <v>923.9100000000001</v>
      </c>
      <c r="L140" s="16">
        <f t="shared" si="35"/>
        <v>1125.8500000000001</v>
      </c>
      <c r="N140" s="74"/>
    </row>
    <row r="141" spans="1:14" s="17" customFormat="1" ht="14.25">
      <c r="A141" s="13" t="s">
        <v>128</v>
      </c>
      <c r="B141" s="14" t="s">
        <v>129</v>
      </c>
      <c r="C141" s="14" t="s">
        <v>801</v>
      </c>
      <c r="D141" s="13" t="s">
        <v>565</v>
      </c>
      <c r="E141" s="14" t="s">
        <v>17</v>
      </c>
      <c r="F141" s="15">
        <v>28</v>
      </c>
      <c r="G141" s="16">
        <v>15.41</v>
      </c>
      <c r="H141" s="16">
        <v>50.04</v>
      </c>
      <c r="I141" s="16">
        <f t="shared" si="32"/>
        <v>65.45</v>
      </c>
      <c r="J141" s="16">
        <f t="shared" si="33"/>
        <v>431.48</v>
      </c>
      <c r="K141" s="16">
        <f t="shared" si="34"/>
        <v>1401.12</v>
      </c>
      <c r="L141" s="16">
        <f t="shared" si="35"/>
        <v>1832.6</v>
      </c>
      <c r="N141" s="74"/>
    </row>
    <row r="142" spans="1:14" s="17" customFormat="1" ht="14.25">
      <c r="A142" s="13" t="s">
        <v>130</v>
      </c>
      <c r="B142" s="14" t="s">
        <v>131</v>
      </c>
      <c r="C142" s="14" t="s">
        <v>801</v>
      </c>
      <c r="D142" s="13" t="s">
        <v>566</v>
      </c>
      <c r="E142" s="14" t="s">
        <v>70</v>
      </c>
      <c r="F142" s="15">
        <v>65</v>
      </c>
      <c r="G142" s="16">
        <v>22.2</v>
      </c>
      <c r="H142" s="16">
        <v>155.8</v>
      </c>
      <c r="I142" s="16">
        <f t="shared" si="32"/>
        <v>178</v>
      </c>
      <c r="J142" s="16">
        <f t="shared" si="33"/>
        <v>1443</v>
      </c>
      <c r="K142" s="16">
        <f t="shared" si="34"/>
        <v>10127</v>
      </c>
      <c r="L142" s="16">
        <f t="shared" si="35"/>
        <v>11570</v>
      </c>
      <c r="N142" s="74"/>
    </row>
    <row r="143" spans="1:14" s="17" customFormat="1" ht="14.25">
      <c r="A143" s="13" t="s">
        <v>132</v>
      </c>
      <c r="B143" s="14" t="s">
        <v>133</v>
      </c>
      <c r="C143" s="14" t="s">
        <v>801</v>
      </c>
      <c r="D143" s="13" t="s">
        <v>567</v>
      </c>
      <c r="E143" s="14" t="s">
        <v>70</v>
      </c>
      <c r="F143" s="15">
        <v>3</v>
      </c>
      <c r="G143" s="16">
        <v>24.28</v>
      </c>
      <c r="H143" s="16">
        <v>474.4</v>
      </c>
      <c r="I143" s="16">
        <f t="shared" si="32"/>
        <v>498.67999999999995</v>
      </c>
      <c r="J143" s="16">
        <f t="shared" si="33"/>
        <v>72.84</v>
      </c>
      <c r="K143" s="16">
        <f t="shared" si="34"/>
        <v>1423.1999999999998</v>
      </c>
      <c r="L143" s="16">
        <f t="shared" si="35"/>
        <v>1496.0399999999997</v>
      </c>
      <c r="N143" s="74"/>
    </row>
    <row r="144" spans="1:14" s="17" customFormat="1" ht="14.25">
      <c r="A144" s="13" t="s">
        <v>134</v>
      </c>
      <c r="B144" s="14" t="s">
        <v>135</v>
      </c>
      <c r="C144" s="14" t="s">
        <v>801</v>
      </c>
      <c r="D144" s="13" t="s">
        <v>136</v>
      </c>
      <c r="E144" s="14" t="s">
        <v>70</v>
      </c>
      <c r="F144" s="15">
        <v>2</v>
      </c>
      <c r="G144" s="16">
        <v>23.85</v>
      </c>
      <c r="H144" s="16">
        <v>319.76</v>
      </c>
      <c r="I144" s="16">
        <f t="shared" si="32"/>
        <v>343.61</v>
      </c>
      <c r="J144" s="16">
        <f t="shared" si="33"/>
        <v>47.7</v>
      </c>
      <c r="K144" s="16">
        <f t="shared" si="34"/>
        <v>639.52</v>
      </c>
      <c r="L144" s="16">
        <f t="shared" si="35"/>
        <v>687.22</v>
      </c>
      <c r="N144" s="74"/>
    </row>
    <row r="145" spans="1:14" s="17" customFormat="1" ht="25.5">
      <c r="A145" s="13" t="s">
        <v>822</v>
      </c>
      <c r="B145" s="14">
        <v>95675</v>
      </c>
      <c r="C145" s="14" t="s">
        <v>801</v>
      </c>
      <c r="D145" s="13" t="s">
        <v>823</v>
      </c>
      <c r="E145" s="14" t="s">
        <v>70</v>
      </c>
      <c r="F145" s="15">
        <v>1</v>
      </c>
      <c r="G145" s="16">
        <v>24.45</v>
      </c>
      <c r="H145" s="16">
        <v>211.18</v>
      </c>
      <c r="I145" s="16">
        <v>235.63</v>
      </c>
      <c r="J145" s="16">
        <v>24.45</v>
      </c>
      <c r="K145" s="16">
        <v>211.18</v>
      </c>
      <c r="L145" s="16">
        <v>235.63</v>
      </c>
      <c r="N145" s="74"/>
    </row>
    <row r="146" spans="1:14" ht="24" customHeight="1">
      <c r="A146" s="9" t="s">
        <v>137</v>
      </c>
      <c r="B146" s="10"/>
      <c r="C146" s="10"/>
      <c r="D146" s="9" t="s">
        <v>138</v>
      </c>
      <c r="E146" s="9"/>
      <c r="F146" s="11"/>
      <c r="G146" s="9"/>
      <c r="H146" s="9"/>
      <c r="I146" s="9"/>
      <c r="J146" s="12">
        <f>SUM(J147:J152)</f>
        <v>6215.429999999999</v>
      </c>
      <c r="K146" s="12">
        <f>SUM(K147:K152)</f>
        <v>36080.21</v>
      </c>
      <c r="L146" s="12">
        <f>SUM(L147:L152)</f>
        <v>42295.64</v>
      </c>
      <c r="N146" s="74"/>
    </row>
    <row r="147" spans="1:14" s="17" customFormat="1" ht="14.25">
      <c r="A147" s="13" t="s">
        <v>139</v>
      </c>
      <c r="B147" s="14" t="s">
        <v>140</v>
      </c>
      <c r="C147" s="14" t="s">
        <v>801</v>
      </c>
      <c r="D147" s="13" t="s">
        <v>568</v>
      </c>
      <c r="E147" s="14" t="s">
        <v>17</v>
      </c>
      <c r="F147" s="15">
        <v>252</v>
      </c>
      <c r="G147" s="16">
        <v>9.7</v>
      </c>
      <c r="H147" s="16">
        <v>22.28</v>
      </c>
      <c r="I147" s="16">
        <f aca="true" t="shared" si="36" ref="I147:I152">G147+H147</f>
        <v>31.98</v>
      </c>
      <c r="J147" s="16">
        <f aca="true" t="shared" si="37" ref="J147:J152">F147*G147</f>
        <v>2444.3999999999996</v>
      </c>
      <c r="K147" s="16">
        <f aca="true" t="shared" si="38" ref="K147:K152">F147*H147</f>
        <v>5614.56</v>
      </c>
      <c r="L147" s="16">
        <f aca="true" t="shared" si="39" ref="L147:L152">J147+K147</f>
        <v>8058.96</v>
      </c>
      <c r="N147" s="74"/>
    </row>
    <row r="148" spans="1:14" s="17" customFormat="1" ht="14.25">
      <c r="A148" s="13" t="s">
        <v>141</v>
      </c>
      <c r="B148" s="14" t="s">
        <v>142</v>
      </c>
      <c r="C148" s="14" t="s">
        <v>801</v>
      </c>
      <c r="D148" s="13" t="s">
        <v>569</v>
      </c>
      <c r="E148" s="14" t="s">
        <v>17</v>
      </c>
      <c r="F148" s="15">
        <v>20</v>
      </c>
      <c r="G148" s="16">
        <v>11.46</v>
      </c>
      <c r="H148" s="16">
        <v>33.85</v>
      </c>
      <c r="I148" s="16">
        <f t="shared" si="36"/>
        <v>45.31</v>
      </c>
      <c r="J148" s="16">
        <f t="shared" si="37"/>
        <v>229.20000000000002</v>
      </c>
      <c r="K148" s="16">
        <f t="shared" si="38"/>
        <v>677</v>
      </c>
      <c r="L148" s="16">
        <f t="shared" si="39"/>
        <v>906.2</v>
      </c>
      <c r="N148" s="74"/>
    </row>
    <row r="149" spans="1:14" s="17" customFormat="1" ht="14.25">
      <c r="A149" s="13" t="s">
        <v>143</v>
      </c>
      <c r="B149" s="14" t="s">
        <v>144</v>
      </c>
      <c r="C149" s="14" t="s">
        <v>801</v>
      </c>
      <c r="D149" s="13" t="s">
        <v>570</v>
      </c>
      <c r="E149" s="14" t="s">
        <v>17</v>
      </c>
      <c r="F149" s="15">
        <v>321</v>
      </c>
      <c r="G149" s="16">
        <v>8.13</v>
      </c>
      <c r="H149" s="16">
        <v>72.09</v>
      </c>
      <c r="I149" s="16">
        <f t="shared" si="36"/>
        <v>80.22</v>
      </c>
      <c r="J149" s="16">
        <f t="shared" si="37"/>
        <v>2609.7300000000005</v>
      </c>
      <c r="K149" s="16">
        <f t="shared" si="38"/>
        <v>23140.89</v>
      </c>
      <c r="L149" s="16">
        <f t="shared" si="39"/>
        <v>25750.62</v>
      </c>
      <c r="N149" s="74"/>
    </row>
    <row r="150" spans="1:14" s="17" customFormat="1" ht="14.25">
      <c r="A150" s="13" t="s">
        <v>145</v>
      </c>
      <c r="B150" s="14" t="s">
        <v>131</v>
      </c>
      <c r="C150" s="14" t="s">
        <v>801</v>
      </c>
      <c r="D150" s="13" t="s">
        <v>566</v>
      </c>
      <c r="E150" s="14" t="s">
        <v>70</v>
      </c>
      <c r="F150" s="15">
        <v>36</v>
      </c>
      <c r="G150" s="16">
        <v>22.2</v>
      </c>
      <c r="H150" s="16">
        <v>155.8</v>
      </c>
      <c r="I150" s="16">
        <f t="shared" si="36"/>
        <v>178</v>
      </c>
      <c r="J150" s="16">
        <f t="shared" si="37"/>
        <v>799.1999999999999</v>
      </c>
      <c r="K150" s="16">
        <f t="shared" si="38"/>
        <v>5608.8</v>
      </c>
      <c r="L150" s="16">
        <f t="shared" si="39"/>
        <v>6408</v>
      </c>
      <c r="N150" s="74"/>
    </row>
    <row r="151" spans="1:14" s="17" customFormat="1" ht="14.25">
      <c r="A151" s="13" t="s">
        <v>146</v>
      </c>
      <c r="B151" s="14" t="s">
        <v>147</v>
      </c>
      <c r="C151" s="14" t="s">
        <v>801</v>
      </c>
      <c r="D151" s="13" t="s">
        <v>571</v>
      </c>
      <c r="E151" s="14" t="s">
        <v>70</v>
      </c>
      <c r="F151" s="15">
        <v>3</v>
      </c>
      <c r="G151" s="16">
        <v>23.44</v>
      </c>
      <c r="H151" s="16">
        <v>195.57</v>
      </c>
      <c r="I151" s="16">
        <f t="shared" si="36"/>
        <v>219.01</v>
      </c>
      <c r="J151" s="16">
        <f t="shared" si="37"/>
        <v>70.32000000000001</v>
      </c>
      <c r="K151" s="16">
        <f t="shared" si="38"/>
        <v>586.71</v>
      </c>
      <c r="L151" s="16">
        <f t="shared" si="39"/>
        <v>657.0300000000001</v>
      </c>
      <c r="N151" s="74"/>
    </row>
    <row r="152" spans="1:14" s="17" customFormat="1" ht="14.25">
      <c r="A152" s="13" t="s">
        <v>148</v>
      </c>
      <c r="B152" s="14" t="s">
        <v>149</v>
      </c>
      <c r="C152" s="14" t="s">
        <v>801</v>
      </c>
      <c r="D152" s="13" t="s">
        <v>150</v>
      </c>
      <c r="E152" s="14" t="s">
        <v>70</v>
      </c>
      <c r="F152" s="15">
        <v>3</v>
      </c>
      <c r="G152" s="16">
        <v>20.86</v>
      </c>
      <c r="H152" s="16">
        <v>150.75</v>
      </c>
      <c r="I152" s="16">
        <f t="shared" si="36"/>
        <v>171.61</v>
      </c>
      <c r="J152" s="16">
        <f t="shared" si="37"/>
        <v>62.58</v>
      </c>
      <c r="K152" s="16">
        <f t="shared" si="38"/>
        <v>452.25</v>
      </c>
      <c r="L152" s="16">
        <f t="shared" si="39"/>
        <v>514.83</v>
      </c>
      <c r="N152" s="74"/>
    </row>
    <row r="153" spans="1:14" ht="24" customHeight="1">
      <c r="A153" s="9" t="s">
        <v>151</v>
      </c>
      <c r="B153" s="10"/>
      <c r="C153" s="10"/>
      <c r="D153" s="9" t="s">
        <v>152</v>
      </c>
      <c r="E153" s="9"/>
      <c r="F153" s="11"/>
      <c r="G153" s="9"/>
      <c r="H153" s="9"/>
      <c r="I153" s="9"/>
      <c r="J153" s="12">
        <f>SUM(J154:J162)</f>
        <v>6616.51</v>
      </c>
      <c r="K153" s="12">
        <f>SUM(K154:K162)</f>
        <v>11822.139999999998</v>
      </c>
      <c r="L153" s="12">
        <f>SUM(L154:L162)</f>
        <v>18438.649999999998</v>
      </c>
      <c r="N153" s="74"/>
    </row>
    <row r="154" spans="1:14" s="17" customFormat="1" ht="25.5">
      <c r="A154" s="13" t="s">
        <v>153</v>
      </c>
      <c r="B154" s="14" t="s">
        <v>154</v>
      </c>
      <c r="C154" s="14" t="s">
        <v>801</v>
      </c>
      <c r="D154" s="13" t="s">
        <v>572</v>
      </c>
      <c r="E154" s="14" t="s">
        <v>17</v>
      </c>
      <c r="F154" s="15">
        <v>42</v>
      </c>
      <c r="G154" s="16">
        <v>25.72</v>
      </c>
      <c r="H154" s="16">
        <v>25.01</v>
      </c>
      <c r="I154" s="16">
        <f aca="true" t="shared" si="40" ref="I154:I162">G154+H154</f>
        <v>50.730000000000004</v>
      </c>
      <c r="J154" s="16">
        <f aca="true" t="shared" si="41" ref="J154:J162">F154*G154</f>
        <v>1080.24</v>
      </c>
      <c r="K154" s="16">
        <f aca="true" t="shared" si="42" ref="K154:K162">F154*H154</f>
        <v>1050.42</v>
      </c>
      <c r="L154" s="16">
        <f aca="true" t="shared" si="43" ref="L154:L162">J154+K154</f>
        <v>2130.66</v>
      </c>
      <c r="N154" s="74"/>
    </row>
    <row r="155" spans="1:14" s="17" customFormat="1" ht="25.5">
      <c r="A155" s="13" t="s">
        <v>155</v>
      </c>
      <c r="B155" s="14" t="s">
        <v>156</v>
      </c>
      <c r="C155" s="14" t="s">
        <v>801</v>
      </c>
      <c r="D155" s="13" t="s">
        <v>573</v>
      </c>
      <c r="E155" s="14" t="s">
        <v>17</v>
      </c>
      <c r="F155" s="15">
        <v>37</v>
      </c>
      <c r="G155" s="16">
        <v>31.83</v>
      </c>
      <c r="H155" s="16">
        <v>42.93</v>
      </c>
      <c r="I155" s="16">
        <f t="shared" si="40"/>
        <v>74.75999999999999</v>
      </c>
      <c r="J155" s="16">
        <f t="shared" si="41"/>
        <v>1177.71</v>
      </c>
      <c r="K155" s="16">
        <f t="shared" si="42"/>
        <v>1588.41</v>
      </c>
      <c r="L155" s="16">
        <f t="shared" si="43"/>
        <v>2766.12</v>
      </c>
      <c r="N155" s="74"/>
    </row>
    <row r="156" spans="1:14" s="17" customFormat="1" ht="25.5">
      <c r="A156" s="13" t="s">
        <v>157</v>
      </c>
      <c r="B156" s="14" t="s">
        <v>158</v>
      </c>
      <c r="C156" s="14" t="s">
        <v>801</v>
      </c>
      <c r="D156" s="13" t="s">
        <v>574</v>
      </c>
      <c r="E156" s="14" t="s">
        <v>17</v>
      </c>
      <c r="F156" s="15">
        <v>104</v>
      </c>
      <c r="G156" s="16">
        <v>9.64</v>
      </c>
      <c r="H156" s="16">
        <v>24.46</v>
      </c>
      <c r="I156" s="16">
        <f t="shared" si="40"/>
        <v>34.1</v>
      </c>
      <c r="J156" s="16">
        <f t="shared" si="41"/>
        <v>1002.5600000000001</v>
      </c>
      <c r="K156" s="16">
        <f t="shared" si="42"/>
        <v>2543.84</v>
      </c>
      <c r="L156" s="16">
        <f t="shared" si="43"/>
        <v>3546.4</v>
      </c>
      <c r="N156" s="74"/>
    </row>
    <row r="157" spans="1:14" s="17" customFormat="1" ht="25.5">
      <c r="A157" s="13" t="s">
        <v>159</v>
      </c>
      <c r="B157" s="14" t="s">
        <v>160</v>
      </c>
      <c r="C157" s="14" t="s">
        <v>801</v>
      </c>
      <c r="D157" s="13" t="s">
        <v>575</v>
      </c>
      <c r="E157" s="14" t="s">
        <v>17</v>
      </c>
      <c r="F157" s="15">
        <v>107</v>
      </c>
      <c r="G157" s="16">
        <v>18.66</v>
      </c>
      <c r="H157" s="16">
        <v>39.2</v>
      </c>
      <c r="I157" s="16">
        <f t="shared" si="40"/>
        <v>57.86</v>
      </c>
      <c r="J157" s="16">
        <f t="shared" si="41"/>
        <v>1996.6200000000001</v>
      </c>
      <c r="K157" s="16">
        <f t="shared" si="42"/>
        <v>4194.400000000001</v>
      </c>
      <c r="L157" s="16">
        <f t="shared" si="43"/>
        <v>6191.02</v>
      </c>
      <c r="N157" s="74"/>
    </row>
    <row r="158" spans="1:14" s="17" customFormat="1" ht="14.25">
      <c r="A158" s="13" t="s">
        <v>161</v>
      </c>
      <c r="B158" s="14" t="s">
        <v>162</v>
      </c>
      <c r="C158" s="14" t="s">
        <v>801</v>
      </c>
      <c r="D158" s="13" t="s">
        <v>576</v>
      </c>
      <c r="E158" s="14" t="s">
        <v>70</v>
      </c>
      <c r="F158" s="15">
        <v>6</v>
      </c>
      <c r="G158" s="16">
        <v>203.62</v>
      </c>
      <c r="H158" s="16">
        <v>244.29</v>
      </c>
      <c r="I158" s="16">
        <f t="shared" si="40"/>
        <v>447.90999999999997</v>
      </c>
      <c r="J158" s="16">
        <f t="shared" si="41"/>
        <v>1221.72</v>
      </c>
      <c r="K158" s="16">
        <f t="shared" si="42"/>
        <v>1465.74</v>
      </c>
      <c r="L158" s="16">
        <f t="shared" si="43"/>
        <v>2687.46</v>
      </c>
      <c r="N158" s="74"/>
    </row>
    <row r="159" spans="1:14" s="17" customFormat="1" ht="14.25">
      <c r="A159" s="13" t="s">
        <v>163</v>
      </c>
      <c r="B159" s="14" t="s">
        <v>164</v>
      </c>
      <c r="C159" s="14" t="s">
        <v>801</v>
      </c>
      <c r="D159" s="13" t="s">
        <v>577</v>
      </c>
      <c r="E159" s="14" t="s">
        <v>70</v>
      </c>
      <c r="F159" s="15">
        <v>15</v>
      </c>
      <c r="G159" s="16">
        <v>7.16</v>
      </c>
      <c r="H159" s="16">
        <v>23.61</v>
      </c>
      <c r="I159" s="16">
        <f t="shared" si="40"/>
        <v>30.77</v>
      </c>
      <c r="J159" s="16">
        <f t="shared" si="41"/>
        <v>107.4</v>
      </c>
      <c r="K159" s="16">
        <f t="shared" si="42"/>
        <v>354.15</v>
      </c>
      <c r="L159" s="16">
        <f t="shared" si="43"/>
        <v>461.54999999999995</v>
      </c>
      <c r="N159" s="74"/>
    </row>
    <row r="160" spans="1:14" s="17" customFormat="1" ht="14.25">
      <c r="A160" s="13" t="s">
        <v>165</v>
      </c>
      <c r="B160" s="14" t="s">
        <v>166</v>
      </c>
      <c r="C160" s="14" t="s">
        <v>801</v>
      </c>
      <c r="D160" s="13" t="s">
        <v>578</v>
      </c>
      <c r="E160" s="14" t="s">
        <v>70</v>
      </c>
      <c r="F160" s="15">
        <v>1</v>
      </c>
      <c r="G160" s="16">
        <v>10.89</v>
      </c>
      <c r="H160" s="16">
        <v>60.14</v>
      </c>
      <c r="I160" s="16">
        <f t="shared" si="40"/>
        <v>71.03</v>
      </c>
      <c r="J160" s="16">
        <f t="shared" si="41"/>
        <v>10.89</v>
      </c>
      <c r="K160" s="16">
        <f t="shared" si="42"/>
        <v>60.14</v>
      </c>
      <c r="L160" s="16">
        <f t="shared" si="43"/>
        <v>71.03</v>
      </c>
      <c r="N160" s="74"/>
    </row>
    <row r="161" spans="1:14" s="17" customFormat="1" ht="14.25">
      <c r="A161" s="13" t="s">
        <v>167</v>
      </c>
      <c r="B161" s="14" t="s">
        <v>168</v>
      </c>
      <c r="C161" s="14" t="s">
        <v>801</v>
      </c>
      <c r="D161" s="13" t="s">
        <v>579</v>
      </c>
      <c r="E161" s="14" t="s">
        <v>70</v>
      </c>
      <c r="F161" s="15">
        <v>4</v>
      </c>
      <c r="G161" s="16">
        <v>2</v>
      </c>
      <c r="H161" s="16">
        <v>9.85</v>
      </c>
      <c r="I161" s="16">
        <f t="shared" si="40"/>
        <v>11.85</v>
      </c>
      <c r="J161" s="16">
        <f t="shared" si="41"/>
        <v>8</v>
      </c>
      <c r="K161" s="16">
        <f t="shared" si="42"/>
        <v>39.4</v>
      </c>
      <c r="L161" s="16">
        <f t="shared" si="43"/>
        <v>47.4</v>
      </c>
      <c r="N161" s="74"/>
    </row>
    <row r="162" spans="1:14" s="17" customFormat="1" ht="14.25">
      <c r="A162" s="13" t="s">
        <v>169</v>
      </c>
      <c r="B162" s="14" t="s">
        <v>170</v>
      </c>
      <c r="C162" s="14" t="s">
        <v>801</v>
      </c>
      <c r="D162" s="13" t="s">
        <v>580</v>
      </c>
      <c r="E162" s="14" t="s">
        <v>70</v>
      </c>
      <c r="F162" s="15">
        <v>1</v>
      </c>
      <c r="G162" s="16">
        <v>11.37</v>
      </c>
      <c r="H162" s="16">
        <v>525.64</v>
      </c>
      <c r="I162" s="16">
        <f t="shared" si="40"/>
        <v>537.01</v>
      </c>
      <c r="J162" s="16">
        <f t="shared" si="41"/>
        <v>11.37</v>
      </c>
      <c r="K162" s="16">
        <f t="shared" si="42"/>
        <v>525.64</v>
      </c>
      <c r="L162" s="16">
        <f t="shared" si="43"/>
        <v>537.01</v>
      </c>
      <c r="N162" s="74"/>
    </row>
    <row r="163" spans="1:14" ht="24" customHeight="1">
      <c r="A163" s="9" t="s">
        <v>171</v>
      </c>
      <c r="B163" s="10"/>
      <c r="C163" s="10"/>
      <c r="D163" s="9" t="s">
        <v>172</v>
      </c>
      <c r="E163" s="9"/>
      <c r="F163" s="11"/>
      <c r="G163" s="9"/>
      <c r="H163" s="9"/>
      <c r="I163" s="9"/>
      <c r="J163" s="12">
        <f>SUM(J164:J167)</f>
        <v>5560.54</v>
      </c>
      <c r="K163" s="12">
        <f>SUM(K164:K167)</f>
        <v>19800.05</v>
      </c>
      <c r="L163" s="12">
        <f>SUM(L164:L167)</f>
        <v>25360.590000000004</v>
      </c>
      <c r="N163" s="74"/>
    </row>
    <row r="164" spans="1:14" s="17" customFormat="1" ht="14.25">
      <c r="A164" s="13" t="s">
        <v>173</v>
      </c>
      <c r="B164" s="14" t="s">
        <v>174</v>
      </c>
      <c r="C164" s="14" t="s">
        <v>801</v>
      </c>
      <c r="D164" s="13" t="s">
        <v>581</v>
      </c>
      <c r="E164" s="14" t="s">
        <v>17</v>
      </c>
      <c r="F164" s="15">
        <v>250</v>
      </c>
      <c r="G164" s="16">
        <v>10.08</v>
      </c>
      <c r="H164" s="16">
        <v>46.43</v>
      </c>
      <c r="I164" s="16">
        <f>G164+H164</f>
        <v>56.51</v>
      </c>
      <c r="J164" s="16">
        <f>F164*G164</f>
        <v>2520</v>
      </c>
      <c r="K164" s="16">
        <f>F164*H164</f>
        <v>11607.5</v>
      </c>
      <c r="L164" s="16">
        <f>J164+K164</f>
        <v>14127.5</v>
      </c>
      <c r="N164" s="74"/>
    </row>
    <row r="165" spans="1:14" s="17" customFormat="1" ht="14.25">
      <c r="A165" s="13" t="s">
        <v>175</v>
      </c>
      <c r="B165" s="14" t="s">
        <v>176</v>
      </c>
      <c r="C165" s="14" t="s">
        <v>801</v>
      </c>
      <c r="D165" s="13" t="s">
        <v>581</v>
      </c>
      <c r="E165" s="14" t="s">
        <v>17</v>
      </c>
      <c r="F165" s="15">
        <v>63</v>
      </c>
      <c r="G165" s="16">
        <v>5.6</v>
      </c>
      <c r="H165" s="16">
        <v>67.41</v>
      </c>
      <c r="I165" s="16">
        <f>G165+H165</f>
        <v>73.00999999999999</v>
      </c>
      <c r="J165" s="16">
        <f>F165*G165</f>
        <v>352.79999999999995</v>
      </c>
      <c r="K165" s="16">
        <f>F165*H165</f>
        <v>4246.83</v>
      </c>
      <c r="L165" s="16">
        <f>J165+K165</f>
        <v>4599.63</v>
      </c>
      <c r="N165" s="74"/>
    </row>
    <row r="166" spans="1:14" s="17" customFormat="1" ht="14.25">
      <c r="A166" s="13" t="s">
        <v>177</v>
      </c>
      <c r="B166" s="14" t="s">
        <v>178</v>
      </c>
      <c r="C166" s="14" t="s">
        <v>801</v>
      </c>
      <c r="D166" s="13" t="s">
        <v>582</v>
      </c>
      <c r="E166" s="14" t="s">
        <v>17</v>
      </c>
      <c r="F166" s="15">
        <v>9</v>
      </c>
      <c r="G166" s="16">
        <v>4.52</v>
      </c>
      <c r="H166" s="16">
        <v>85.55</v>
      </c>
      <c r="I166" s="16">
        <f>G166+H166</f>
        <v>90.07</v>
      </c>
      <c r="J166" s="16">
        <f>F166*G166</f>
        <v>40.67999999999999</v>
      </c>
      <c r="K166" s="16">
        <f>F166*H166</f>
        <v>769.9499999999999</v>
      </c>
      <c r="L166" s="16">
        <f>J166+K166</f>
        <v>810.6299999999999</v>
      </c>
      <c r="N166" s="74"/>
    </row>
    <row r="167" spans="1:14" s="17" customFormat="1" ht="14.25">
      <c r="A167" s="13" t="s">
        <v>179</v>
      </c>
      <c r="B167" s="14" t="s">
        <v>162</v>
      </c>
      <c r="C167" s="14" t="s">
        <v>801</v>
      </c>
      <c r="D167" s="13" t="s">
        <v>583</v>
      </c>
      <c r="E167" s="14" t="s">
        <v>70</v>
      </c>
      <c r="F167" s="15">
        <v>13</v>
      </c>
      <c r="G167" s="16">
        <v>203.62</v>
      </c>
      <c r="H167" s="16">
        <v>244.29</v>
      </c>
      <c r="I167" s="16">
        <f>G167+H167</f>
        <v>447.90999999999997</v>
      </c>
      <c r="J167" s="16">
        <f>F167*G167</f>
        <v>2647.06</v>
      </c>
      <c r="K167" s="16">
        <f>F167*H167</f>
        <v>3175.77</v>
      </c>
      <c r="L167" s="16">
        <f>J167+K167</f>
        <v>5822.83</v>
      </c>
      <c r="N167" s="74"/>
    </row>
    <row r="168" spans="1:14" ht="24" customHeight="1">
      <c r="A168" s="9" t="s">
        <v>180</v>
      </c>
      <c r="B168" s="10"/>
      <c r="C168" s="10"/>
      <c r="D168" s="9" t="s">
        <v>181</v>
      </c>
      <c r="E168" s="9"/>
      <c r="F168" s="11"/>
      <c r="G168" s="9"/>
      <c r="H168" s="9"/>
      <c r="I168" s="9"/>
      <c r="J168" s="12">
        <f>SUM(J169:J187)</f>
        <v>9039.402000000002</v>
      </c>
      <c r="K168" s="12">
        <f>SUM(K169:K187)</f>
        <v>184185.73599999998</v>
      </c>
      <c r="L168" s="12">
        <f>SUM(L169:L187)</f>
        <v>193225.13799999998</v>
      </c>
      <c r="N168" s="74"/>
    </row>
    <row r="169" spans="1:14" s="17" customFormat="1" ht="14.25">
      <c r="A169" s="13" t="s">
        <v>182</v>
      </c>
      <c r="B169" s="14" t="s">
        <v>183</v>
      </c>
      <c r="C169" s="14" t="s">
        <v>801</v>
      </c>
      <c r="D169" s="13" t="s">
        <v>584</v>
      </c>
      <c r="E169" s="14" t="s">
        <v>70</v>
      </c>
      <c r="F169" s="15">
        <v>14</v>
      </c>
      <c r="G169" s="16">
        <v>47.57</v>
      </c>
      <c r="H169" s="16">
        <v>747.76</v>
      </c>
      <c r="I169" s="16">
        <f aca="true" t="shared" si="44" ref="I169:I187">G169+H169</f>
        <v>795.33</v>
      </c>
      <c r="J169" s="16">
        <f aca="true" t="shared" si="45" ref="J169:J187">F169*G169</f>
        <v>665.98</v>
      </c>
      <c r="K169" s="16">
        <f aca="true" t="shared" si="46" ref="K169:K187">F169*H169</f>
        <v>10468.64</v>
      </c>
      <c r="L169" s="16">
        <f aca="true" t="shared" si="47" ref="L169:L187">J169+K169</f>
        <v>11134.619999999999</v>
      </c>
      <c r="N169" s="74"/>
    </row>
    <row r="170" spans="1:14" s="17" customFormat="1" ht="14.25">
      <c r="A170" s="13" t="s">
        <v>184</v>
      </c>
      <c r="B170" s="14" t="s">
        <v>185</v>
      </c>
      <c r="C170" s="14" t="s">
        <v>801</v>
      </c>
      <c r="D170" s="13" t="s">
        <v>585</v>
      </c>
      <c r="E170" s="14" t="s">
        <v>70</v>
      </c>
      <c r="F170" s="15">
        <v>115</v>
      </c>
      <c r="G170" s="16">
        <v>19.62</v>
      </c>
      <c r="H170" s="16">
        <v>233.01</v>
      </c>
      <c r="I170" s="16">
        <f t="shared" si="44"/>
        <v>252.63</v>
      </c>
      <c r="J170" s="16">
        <f t="shared" si="45"/>
        <v>2256.3</v>
      </c>
      <c r="K170" s="16">
        <f t="shared" si="46"/>
        <v>26796.149999999998</v>
      </c>
      <c r="L170" s="16">
        <f t="shared" si="47"/>
        <v>29052.449999999997</v>
      </c>
      <c r="N170" s="74"/>
    </row>
    <row r="171" spans="1:14" s="17" customFormat="1" ht="14.25">
      <c r="A171" s="13" t="s">
        <v>186</v>
      </c>
      <c r="B171" s="14" t="s">
        <v>187</v>
      </c>
      <c r="C171" s="14" t="s">
        <v>801</v>
      </c>
      <c r="D171" s="13" t="s">
        <v>586</v>
      </c>
      <c r="E171" s="14" t="s">
        <v>70</v>
      </c>
      <c r="F171" s="15">
        <v>30</v>
      </c>
      <c r="G171" s="16">
        <v>17.41</v>
      </c>
      <c r="H171" s="16">
        <v>270.2</v>
      </c>
      <c r="I171" s="16">
        <f t="shared" si="44"/>
        <v>287.61</v>
      </c>
      <c r="J171" s="16">
        <f t="shared" si="45"/>
        <v>522.3</v>
      </c>
      <c r="K171" s="16">
        <f t="shared" si="46"/>
        <v>8106</v>
      </c>
      <c r="L171" s="16">
        <f t="shared" si="47"/>
        <v>8628.3</v>
      </c>
      <c r="N171" s="74"/>
    </row>
    <row r="172" spans="1:14" s="17" customFormat="1" ht="14.25">
      <c r="A172" s="13" t="s">
        <v>188</v>
      </c>
      <c r="B172" s="14" t="s">
        <v>189</v>
      </c>
      <c r="C172" s="14" t="s">
        <v>20</v>
      </c>
      <c r="D172" s="13" t="s">
        <v>587</v>
      </c>
      <c r="E172" s="14" t="s">
        <v>190</v>
      </c>
      <c r="F172" s="15">
        <v>8</v>
      </c>
      <c r="G172" s="16">
        <v>84.87</v>
      </c>
      <c r="H172" s="16">
        <v>730.73</v>
      </c>
      <c r="I172" s="16">
        <f t="shared" si="44"/>
        <v>815.6</v>
      </c>
      <c r="J172" s="16">
        <f t="shared" si="45"/>
        <v>678.96</v>
      </c>
      <c r="K172" s="16">
        <f t="shared" si="46"/>
        <v>5845.84</v>
      </c>
      <c r="L172" s="16">
        <f t="shared" si="47"/>
        <v>6524.8</v>
      </c>
      <c r="N172" s="74"/>
    </row>
    <row r="173" spans="1:14" s="17" customFormat="1" ht="14.25">
      <c r="A173" s="13" t="s">
        <v>191</v>
      </c>
      <c r="B173" s="14" t="s">
        <v>192</v>
      </c>
      <c r="C173" s="14" t="s">
        <v>801</v>
      </c>
      <c r="D173" s="13" t="s">
        <v>588</v>
      </c>
      <c r="E173" s="14" t="s">
        <v>70</v>
      </c>
      <c r="F173" s="15">
        <v>14</v>
      </c>
      <c r="G173" s="16">
        <v>18.82</v>
      </c>
      <c r="H173" s="16">
        <v>814.34</v>
      </c>
      <c r="I173" s="16">
        <f t="shared" si="44"/>
        <v>833.1600000000001</v>
      </c>
      <c r="J173" s="16">
        <f t="shared" si="45"/>
        <v>263.48</v>
      </c>
      <c r="K173" s="16">
        <f t="shared" si="46"/>
        <v>11400.76</v>
      </c>
      <c r="L173" s="16">
        <f t="shared" si="47"/>
        <v>11664.24</v>
      </c>
      <c r="N173" s="74"/>
    </row>
    <row r="174" spans="1:14" s="17" customFormat="1" ht="14.25">
      <c r="A174" s="13" t="s">
        <v>193</v>
      </c>
      <c r="B174" s="14" t="s">
        <v>194</v>
      </c>
      <c r="C174" s="14" t="s">
        <v>801</v>
      </c>
      <c r="D174" s="13" t="s">
        <v>589</v>
      </c>
      <c r="E174" s="14" t="s">
        <v>70</v>
      </c>
      <c r="F174" s="15">
        <v>14</v>
      </c>
      <c r="G174" s="16">
        <v>23.1</v>
      </c>
      <c r="H174" s="16">
        <v>269.08</v>
      </c>
      <c r="I174" s="16">
        <f t="shared" si="44"/>
        <v>292.18</v>
      </c>
      <c r="J174" s="16">
        <f t="shared" si="45"/>
        <v>323.40000000000003</v>
      </c>
      <c r="K174" s="16">
        <f t="shared" si="46"/>
        <v>3767.12</v>
      </c>
      <c r="L174" s="16">
        <f t="shared" si="47"/>
        <v>4090.52</v>
      </c>
      <c r="N174" s="74"/>
    </row>
    <row r="175" spans="1:14" s="17" customFormat="1" ht="14.25">
      <c r="A175" s="13" t="s">
        <v>195</v>
      </c>
      <c r="B175" s="14" t="s">
        <v>196</v>
      </c>
      <c r="C175" s="14" t="s">
        <v>801</v>
      </c>
      <c r="D175" s="13" t="s">
        <v>590</v>
      </c>
      <c r="E175" s="14" t="s">
        <v>70</v>
      </c>
      <c r="F175" s="15">
        <v>29</v>
      </c>
      <c r="G175" s="16">
        <v>21.98</v>
      </c>
      <c r="H175" s="16">
        <v>508.09</v>
      </c>
      <c r="I175" s="16">
        <f t="shared" si="44"/>
        <v>530.0699999999999</v>
      </c>
      <c r="J175" s="16">
        <f t="shared" si="45"/>
        <v>637.42</v>
      </c>
      <c r="K175" s="16">
        <f t="shared" si="46"/>
        <v>14734.609999999999</v>
      </c>
      <c r="L175" s="16">
        <f t="shared" si="47"/>
        <v>15372.029999999999</v>
      </c>
      <c r="N175" s="74"/>
    </row>
    <row r="176" spans="1:14" s="17" customFormat="1" ht="14.25">
      <c r="A176" s="13" t="s">
        <v>197</v>
      </c>
      <c r="B176" s="14" t="s">
        <v>198</v>
      </c>
      <c r="C176" s="14" t="s">
        <v>801</v>
      </c>
      <c r="D176" s="13" t="s">
        <v>591</v>
      </c>
      <c r="E176" s="14" t="s">
        <v>70</v>
      </c>
      <c r="F176" s="15">
        <v>117</v>
      </c>
      <c r="G176" s="16">
        <v>3.49</v>
      </c>
      <c r="H176" s="16">
        <v>153.18</v>
      </c>
      <c r="I176" s="16">
        <f t="shared" si="44"/>
        <v>156.67000000000002</v>
      </c>
      <c r="J176" s="16">
        <f t="shared" si="45"/>
        <v>408.33000000000004</v>
      </c>
      <c r="K176" s="16">
        <f t="shared" si="46"/>
        <v>17922.06</v>
      </c>
      <c r="L176" s="16">
        <f t="shared" si="47"/>
        <v>18330.390000000003</v>
      </c>
      <c r="N176" s="74"/>
    </row>
    <row r="177" spans="1:14" s="17" customFormat="1" ht="14.25">
      <c r="A177" s="13" t="s">
        <v>199</v>
      </c>
      <c r="B177" s="14" t="s">
        <v>200</v>
      </c>
      <c r="C177" s="14" t="s">
        <v>20</v>
      </c>
      <c r="D177" s="13" t="s">
        <v>592</v>
      </c>
      <c r="E177" s="14" t="s">
        <v>70</v>
      </c>
      <c r="F177" s="15">
        <v>42</v>
      </c>
      <c r="G177" s="16">
        <v>2.06</v>
      </c>
      <c r="H177" s="16">
        <v>252.02</v>
      </c>
      <c r="I177" s="16">
        <f t="shared" si="44"/>
        <v>254.08</v>
      </c>
      <c r="J177" s="16">
        <f t="shared" si="45"/>
        <v>86.52</v>
      </c>
      <c r="K177" s="16">
        <f t="shared" si="46"/>
        <v>10584.84</v>
      </c>
      <c r="L177" s="16">
        <f t="shared" si="47"/>
        <v>10671.36</v>
      </c>
      <c r="N177" s="74"/>
    </row>
    <row r="178" spans="1:14" s="17" customFormat="1" ht="14.25">
      <c r="A178" s="13" t="s">
        <v>201</v>
      </c>
      <c r="B178" s="14" t="s">
        <v>202</v>
      </c>
      <c r="C178" s="14" t="s">
        <v>801</v>
      </c>
      <c r="D178" s="13" t="s">
        <v>593</v>
      </c>
      <c r="E178" s="14" t="s">
        <v>70</v>
      </c>
      <c r="F178" s="15">
        <v>8</v>
      </c>
      <c r="G178" s="16">
        <v>2.52</v>
      </c>
      <c r="H178" s="16">
        <v>63.44</v>
      </c>
      <c r="I178" s="16">
        <f t="shared" si="44"/>
        <v>65.96</v>
      </c>
      <c r="J178" s="16">
        <f t="shared" si="45"/>
        <v>20.16</v>
      </c>
      <c r="K178" s="16">
        <f t="shared" si="46"/>
        <v>507.52</v>
      </c>
      <c r="L178" s="16">
        <f t="shared" si="47"/>
        <v>527.68</v>
      </c>
      <c r="N178" s="74"/>
    </row>
    <row r="179" spans="1:14" s="17" customFormat="1" ht="14.25">
      <c r="A179" s="13" t="s">
        <v>203</v>
      </c>
      <c r="B179" s="14" t="s">
        <v>204</v>
      </c>
      <c r="C179" s="14" t="s">
        <v>810</v>
      </c>
      <c r="D179" s="13" t="s">
        <v>594</v>
      </c>
      <c r="E179" s="14" t="s">
        <v>70</v>
      </c>
      <c r="F179" s="15">
        <v>6</v>
      </c>
      <c r="G179" s="16">
        <v>8.28</v>
      </c>
      <c r="H179" s="16">
        <v>300.1</v>
      </c>
      <c r="I179" s="16">
        <f t="shared" si="44"/>
        <v>308.38</v>
      </c>
      <c r="J179" s="16">
        <f t="shared" si="45"/>
        <v>49.67999999999999</v>
      </c>
      <c r="K179" s="16">
        <f t="shared" si="46"/>
        <v>1800.6000000000001</v>
      </c>
      <c r="L179" s="16">
        <f t="shared" si="47"/>
        <v>1850.2800000000002</v>
      </c>
      <c r="N179" s="74"/>
    </row>
    <row r="180" spans="1:14" s="17" customFormat="1" ht="14.25">
      <c r="A180" s="13" t="s">
        <v>205</v>
      </c>
      <c r="B180" s="14" t="s">
        <v>206</v>
      </c>
      <c r="C180" s="14" t="s">
        <v>801</v>
      </c>
      <c r="D180" s="13" t="s">
        <v>595</v>
      </c>
      <c r="E180" s="14" t="s">
        <v>70</v>
      </c>
      <c r="F180" s="15">
        <v>129</v>
      </c>
      <c r="G180" s="16">
        <v>5.97</v>
      </c>
      <c r="H180" s="16">
        <v>42.19</v>
      </c>
      <c r="I180" s="16">
        <f t="shared" si="44"/>
        <v>48.16</v>
      </c>
      <c r="J180" s="16">
        <f t="shared" si="45"/>
        <v>770.13</v>
      </c>
      <c r="K180" s="16">
        <f t="shared" si="46"/>
        <v>5442.509999999999</v>
      </c>
      <c r="L180" s="16">
        <f t="shared" si="47"/>
        <v>6212.639999999999</v>
      </c>
      <c r="N180" s="74"/>
    </row>
    <row r="181" spans="1:14" s="17" customFormat="1" ht="14.25">
      <c r="A181" s="13" t="s">
        <v>207</v>
      </c>
      <c r="B181" s="14" t="s">
        <v>208</v>
      </c>
      <c r="C181" s="14" t="s">
        <v>801</v>
      </c>
      <c r="D181" s="13" t="s">
        <v>596</v>
      </c>
      <c r="E181" s="14" t="s">
        <v>70</v>
      </c>
      <c r="F181" s="15">
        <v>43</v>
      </c>
      <c r="G181" s="16">
        <v>0</v>
      </c>
      <c r="H181" s="16">
        <v>41.36</v>
      </c>
      <c r="I181" s="16">
        <f t="shared" si="44"/>
        <v>41.36</v>
      </c>
      <c r="J181" s="16">
        <f t="shared" si="45"/>
        <v>0</v>
      </c>
      <c r="K181" s="16">
        <f t="shared" si="46"/>
        <v>1778.48</v>
      </c>
      <c r="L181" s="16">
        <f t="shared" si="47"/>
        <v>1778.48</v>
      </c>
      <c r="N181" s="74"/>
    </row>
    <row r="182" spans="1:14" s="17" customFormat="1" ht="14.25">
      <c r="A182" s="13" t="s">
        <v>209</v>
      </c>
      <c r="B182" s="14" t="s">
        <v>210</v>
      </c>
      <c r="C182" s="14" t="s">
        <v>801</v>
      </c>
      <c r="D182" s="13" t="s">
        <v>597</v>
      </c>
      <c r="E182" s="14" t="s">
        <v>70</v>
      </c>
      <c r="F182" s="15">
        <v>129</v>
      </c>
      <c r="G182" s="16">
        <v>0</v>
      </c>
      <c r="H182" s="16">
        <v>41.36</v>
      </c>
      <c r="I182" s="16">
        <f t="shared" si="44"/>
        <v>41.36</v>
      </c>
      <c r="J182" s="16">
        <f t="shared" si="45"/>
        <v>0</v>
      </c>
      <c r="K182" s="16">
        <f t="shared" si="46"/>
        <v>5335.44</v>
      </c>
      <c r="L182" s="16">
        <f t="shared" si="47"/>
        <v>5335.44</v>
      </c>
      <c r="N182" s="74"/>
    </row>
    <row r="183" spans="1:14" s="17" customFormat="1" ht="14.25">
      <c r="A183" s="13" t="s">
        <v>211</v>
      </c>
      <c r="B183" s="14" t="s">
        <v>206</v>
      </c>
      <c r="C183" s="14" t="s">
        <v>801</v>
      </c>
      <c r="D183" s="13" t="s">
        <v>598</v>
      </c>
      <c r="E183" s="14" t="s">
        <v>70</v>
      </c>
      <c r="F183" s="15">
        <v>83</v>
      </c>
      <c r="G183" s="16">
        <v>5.97</v>
      </c>
      <c r="H183" s="16">
        <v>42.19</v>
      </c>
      <c r="I183" s="16">
        <f t="shared" si="44"/>
        <v>48.16</v>
      </c>
      <c r="J183" s="16">
        <f t="shared" si="45"/>
        <v>495.51</v>
      </c>
      <c r="K183" s="16">
        <f t="shared" si="46"/>
        <v>3501.77</v>
      </c>
      <c r="L183" s="16">
        <f t="shared" si="47"/>
        <v>3997.2799999999997</v>
      </c>
      <c r="N183" s="74"/>
    </row>
    <row r="184" spans="1:14" s="17" customFormat="1" ht="14.25">
      <c r="A184" s="13" t="s">
        <v>212</v>
      </c>
      <c r="B184" s="14" t="s">
        <v>213</v>
      </c>
      <c r="C184" s="14" t="s">
        <v>801</v>
      </c>
      <c r="D184" s="13" t="s">
        <v>599</v>
      </c>
      <c r="E184" s="14" t="s">
        <v>70</v>
      </c>
      <c r="F184" s="15">
        <v>26</v>
      </c>
      <c r="G184" s="16">
        <v>12.67</v>
      </c>
      <c r="H184" s="16">
        <v>61.01</v>
      </c>
      <c r="I184" s="16">
        <f t="shared" si="44"/>
        <v>73.67999999999999</v>
      </c>
      <c r="J184" s="16">
        <f t="shared" si="45"/>
        <v>329.42</v>
      </c>
      <c r="K184" s="16">
        <f t="shared" si="46"/>
        <v>1586.26</v>
      </c>
      <c r="L184" s="16">
        <f t="shared" si="47"/>
        <v>1915.68</v>
      </c>
      <c r="N184" s="74"/>
    </row>
    <row r="185" spans="1:14" s="17" customFormat="1" ht="14.25">
      <c r="A185" s="13" t="s">
        <v>214</v>
      </c>
      <c r="B185" s="14" t="s">
        <v>215</v>
      </c>
      <c r="C185" s="14" t="s">
        <v>801</v>
      </c>
      <c r="D185" s="13" t="s">
        <v>600</v>
      </c>
      <c r="E185" s="14" t="s">
        <v>70</v>
      </c>
      <c r="F185" s="15">
        <v>44</v>
      </c>
      <c r="G185" s="16">
        <v>0</v>
      </c>
      <c r="H185" s="16">
        <v>581.68</v>
      </c>
      <c r="I185" s="16">
        <f t="shared" si="44"/>
        <v>581.68</v>
      </c>
      <c r="J185" s="16">
        <f t="shared" si="45"/>
        <v>0</v>
      </c>
      <c r="K185" s="16">
        <f t="shared" si="46"/>
        <v>25593.92</v>
      </c>
      <c r="L185" s="16">
        <f t="shared" si="47"/>
        <v>25593.92</v>
      </c>
      <c r="N185" s="74"/>
    </row>
    <row r="186" spans="1:14" s="17" customFormat="1" ht="14.25">
      <c r="A186" s="13" t="s">
        <v>216</v>
      </c>
      <c r="B186" s="14" t="s">
        <v>217</v>
      </c>
      <c r="C186" s="14" t="s">
        <v>801</v>
      </c>
      <c r="D186" s="13" t="s">
        <v>601</v>
      </c>
      <c r="E186" s="14" t="s">
        <v>70</v>
      </c>
      <c r="F186" s="15">
        <v>44</v>
      </c>
      <c r="G186" s="16">
        <v>0</v>
      </c>
      <c r="H186" s="16">
        <v>264.25</v>
      </c>
      <c r="I186" s="16">
        <f t="shared" si="44"/>
        <v>264.25</v>
      </c>
      <c r="J186" s="16">
        <f t="shared" si="45"/>
        <v>0</v>
      </c>
      <c r="K186" s="16">
        <f t="shared" si="46"/>
        <v>11627</v>
      </c>
      <c r="L186" s="16">
        <f t="shared" si="47"/>
        <v>11627</v>
      </c>
      <c r="N186" s="74"/>
    </row>
    <row r="187" spans="1:14" s="17" customFormat="1" ht="14.25">
      <c r="A187" s="13" t="s">
        <v>218</v>
      </c>
      <c r="B187" s="14" t="s">
        <v>219</v>
      </c>
      <c r="C187" s="14" t="s">
        <v>20</v>
      </c>
      <c r="D187" s="13" t="s">
        <v>602</v>
      </c>
      <c r="E187" s="14" t="s">
        <v>814</v>
      </c>
      <c r="F187" s="15">
        <v>42.8</v>
      </c>
      <c r="G187" s="16">
        <v>35.79</v>
      </c>
      <c r="H187" s="16">
        <v>406.22</v>
      </c>
      <c r="I187" s="16">
        <f t="shared" si="44"/>
        <v>442.01000000000005</v>
      </c>
      <c r="J187" s="16">
        <f t="shared" si="45"/>
        <v>1531.812</v>
      </c>
      <c r="K187" s="16">
        <f t="shared" si="46"/>
        <v>17386.216</v>
      </c>
      <c r="L187" s="16">
        <f t="shared" si="47"/>
        <v>18918.028</v>
      </c>
      <c r="N187" s="74"/>
    </row>
    <row r="188" spans="1:14" ht="24" customHeight="1">
      <c r="A188" s="9" t="s">
        <v>220</v>
      </c>
      <c r="B188" s="10"/>
      <c r="C188" s="10"/>
      <c r="D188" s="9" t="s">
        <v>221</v>
      </c>
      <c r="E188" s="9"/>
      <c r="F188" s="11"/>
      <c r="G188" s="9"/>
      <c r="H188" s="9"/>
      <c r="I188" s="9"/>
      <c r="J188" s="12">
        <f>SUM(J189:J191)</f>
        <v>1336.76</v>
      </c>
      <c r="K188" s="12">
        <f>SUM(K189:K191)</f>
        <v>11383.99</v>
      </c>
      <c r="L188" s="12">
        <f>SUM(L189:L191)</f>
        <v>12720.75</v>
      </c>
      <c r="N188" s="74"/>
    </row>
    <row r="189" spans="1:14" s="17" customFormat="1" ht="14.25">
      <c r="A189" s="13" t="s">
        <v>222</v>
      </c>
      <c r="B189" s="14" t="s">
        <v>223</v>
      </c>
      <c r="C189" s="14" t="s">
        <v>801</v>
      </c>
      <c r="D189" s="13" t="s">
        <v>603</v>
      </c>
      <c r="E189" s="14" t="s">
        <v>814</v>
      </c>
      <c r="F189" s="15">
        <v>51.5</v>
      </c>
      <c r="G189" s="16">
        <v>19.04</v>
      </c>
      <c r="H189" s="16">
        <v>66.66</v>
      </c>
      <c r="I189" s="16">
        <f>G189+H189</f>
        <v>85.69999999999999</v>
      </c>
      <c r="J189" s="16">
        <f>F189*G189</f>
        <v>980.56</v>
      </c>
      <c r="K189" s="16">
        <f>F189*H189</f>
        <v>3432.99</v>
      </c>
      <c r="L189" s="16">
        <f>J189+K189</f>
        <v>4413.549999999999</v>
      </c>
      <c r="N189" s="74"/>
    </row>
    <row r="190" spans="1:14" s="17" customFormat="1" ht="14.25">
      <c r="A190" s="13" t="s">
        <v>224</v>
      </c>
      <c r="B190" s="14" t="s">
        <v>225</v>
      </c>
      <c r="C190" s="14" t="s">
        <v>801</v>
      </c>
      <c r="D190" s="13" t="s">
        <v>604</v>
      </c>
      <c r="E190" s="14" t="s">
        <v>814</v>
      </c>
      <c r="F190" s="15">
        <v>20</v>
      </c>
      <c r="G190" s="16">
        <v>17.81</v>
      </c>
      <c r="H190" s="16">
        <v>16.76</v>
      </c>
      <c r="I190" s="16">
        <f>G190+H190</f>
        <v>34.57</v>
      </c>
      <c r="J190" s="16">
        <f>F190*G190</f>
        <v>356.2</v>
      </c>
      <c r="K190" s="16">
        <f>F190*H190</f>
        <v>335.20000000000005</v>
      </c>
      <c r="L190" s="16">
        <f>J190+K190</f>
        <v>691.4000000000001</v>
      </c>
      <c r="N190" s="74"/>
    </row>
    <row r="191" spans="1:14" s="17" customFormat="1" ht="14.25">
      <c r="A191" s="13" t="s">
        <v>226</v>
      </c>
      <c r="B191" s="14" t="s">
        <v>227</v>
      </c>
      <c r="C191" s="14" t="s">
        <v>810</v>
      </c>
      <c r="D191" s="13" t="s">
        <v>605</v>
      </c>
      <c r="E191" s="14" t="s">
        <v>228</v>
      </c>
      <c r="F191" s="15">
        <v>60</v>
      </c>
      <c r="G191" s="16">
        <v>0</v>
      </c>
      <c r="H191" s="16">
        <v>126.93</v>
      </c>
      <c r="I191" s="16">
        <f>G191+H191</f>
        <v>126.93</v>
      </c>
      <c r="J191" s="16">
        <f>F191*G191</f>
        <v>0</v>
      </c>
      <c r="K191" s="16">
        <f>F191*H191</f>
        <v>7615.8</v>
      </c>
      <c r="L191" s="16">
        <f>J191+K191</f>
        <v>7615.8</v>
      </c>
      <c r="N191" s="74"/>
    </row>
    <row r="192" spans="1:14" ht="24" customHeight="1">
      <c r="A192" s="9" t="s">
        <v>229</v>
      </c>
      <c r="B192" s="10"/>
      <c r="C192" s="10"/>
      <c r="D192" s="9" t="s">
        <v>230</v>
      </c>
      <c r="E192" s="9"/>
      <c r="F192" s="11"/>
      <c r="G192" s="9"/>
      <c r="H192" s="9"/>
      <c r="I192" s="9"/>
      <c r="J192" s="12">
        <f>SUM(J193:J203)</f>
        <v>4086.09</v>
      </c>
      <c r="K192" s="12">
        <f>SUM(K193:K203)</f>
        <v>48454.280000000006</v>
      </c>
      <c r="L192" s="12">
        <f>SUM(L193:L203)</f>
        <v>52540.37</v>
      </c>
      <c r="N192" s="74"/>
    </row>
    <row r="193" spans="1:14" s="17" customFormat="1" ht="14.25">
      <c r="A193" s="13" t="s">
        <v>231</v>
      </c>
      <c r="B193" s="14" t="s">
        <v>232</v>
      </c>
      <c r="C193" s="14" t="s">
        <v>801</v>
      </c>
      <c r="D193" s="13" t="s">
        <v>606</v>
      </c>
      <c r="E193" s="14" t="s">
        <v>70</v>
      </c>
      <c r="F193" s="15">
        <v>10</v>
      </c>
      <c r="G193" s="16">
        <v>87.09</v>
      </c>
      <c r="H193" s="16">
        <v>1151.24</v>
      </c>
      <c r="I193" s="16">
        <f aca="true" t="shared" si="48" ref="I193:I203">G193+H193</f>
        <v>1238.33</v>
      </c>
      <c r="J193" s="16">
        <f aca="true" t="shared" si="49" ref="J193:J203">F193*G193</f>
        <v>870.9000000000001</v>
      </c>
      <c r="K193" s="16">
        <f aca="true" t="shared" si="50" ref="K193:K203">F193*H193</f>
        <v>11512.4</v>
      </c>
      <c r="L193" s="16">
        <f aca="true" t="shared" si="51" ref="L193:L203">J193+K193</f>
        <v>12383.3</v>
      </c>
      <c r="N193" s="74"/>
    </row>
    <row r="194" spans="1:14" s="17" customFormat="1" ht="14.25">
      <c r="A194" s="13" t="s">
        <v>607</v>
      </c>
      <c r="B194" s="14" t="s">
        <v>233</v>
      </c>
      <c r="C194" s="14" t="s">
        <v>801</v>
      </c>
      <c r="D194" s="13" t="s">
        <v>608</v>
      </c>
      <c r="E194" s="14" t="s">
        <v>17</v>
      </c>
      <c r="F194" s="15">
        <v>100</v>
      </c>
      <c r="G194" s="16">
        <v>7.9</v>
      </c>
      <c r="H194" s="16">
        <v>99.63</v>
      </c>
      <c r="I194" s="16">
        <f t="shared" si="48"/>
        <v>107.53</v>
      </c>
      <c r="J194" s="16">
        <f t="shared" si="49"/>
        <v>790</v>
      </c>
      <c r="K194" s="16">
        <f t="shared" si="50"/>
        <v>9963</v>
      </c>
      <c r="L194" s="16">
        <f t="shared" si="51"/>
        <v>10753</v>
      </c>
      <c r="N194" s="74"/>
    </row>
    <row r="195" spans="1:14" s="17" customFormat="1" ht="14.25">
      <c r="A195" s="13" t="s">
        <v>609</v>
      </c>
      <c r="B195" s="14" t="s">
        <v>234</v>
      </c>
      <c r="C195" s="14" t="s">
        <v>801</v>
      </c>
      <c r="D195" s="13" t="s">
        <v>610</v>
      </c>
      <c r="E195" s="14" t="s">
        <v>17</v>
      </c>
      <c r="F195" s="15">
        <v>170</v>
      </c>
      <c r="G195" s="16">
        <v>7.01</v>
      </c>
      <c r="H195" s="16">
        <v>74.56</v>
      </c>
      <c r="I195" s="16">
        <f t="shared" si="48"/>
        <v>81.57000000000001</v>
      </c>
      <c r="J195" s="16">
        <f t="shared" si="49"/>
        <v>1191.7</v>
      </c>
      <c r="K195" s="16">
        <f t="shared" si="50"/>
        <v>12675.2</v>
      </c>
      <c r="L195" s="16">
        <f t="shared" si="51"/>
        <v>13866.900000000001</v>
      </c>
      <c r="N195" s="74"/>
    </row>
    <row r="196" spans="1:14" s="17" customFormat="1" ht="14.25">
      <c r="A196" s="13" t="s">
        <v>611</v>
      </c>
      <c r="B196" s="14" t="s">
        <v>235</v>
      </c>
      <c r="C196" s="14" t="s">
        <v>801</v>
      </c>
      <c r="D196" s="13" t="s">
        <v>612</v>
      </c>
      <c r="E196" s="14" t="s">
        <v>70</v>
      </c>
      <c r="F196" s="15">
        <v>4</v>
      </c>
      <c r="G196" s="16">
        <v>47.48</v>
      </c>
      <c r="H196" s="16">
        <v>134.25</v>
      </c>
      <c r="I196" s="16">
        <f t="shared" si="48"/>
        <v>181.73</v>
      </c>
      <c r="J196" s="16">
        <f t="shared" si="49"/>
        <v>189.92</v>
      </c>
      <c r="K196" s="16">
        <f t="shared" si="50"/>
        <v>537</v>
      </c>
      <c r="L196" s="16">
        <f t="shared" si="51"/>
        <v>726.92</v>
      </c>
      <c r="N196" s="74"/>
    </row>
    <row r="197" spans="1:14" s="17" customFormat="1" ht="14.25">
      <c r="A197" s="13" t="s">
        <v>613</v>
      </c>
      <c r="B197" s="14" t="s">
        <v>236</v>
      </c>
      <c r="C197" s="14" t="s">
        <v>801</v>
      </c>
      <c r="D197" s="13" t="s">
        <v>614</v>
      </c>
      <c r="E197" s="14" t="s">
        <v>70</v>
      </c>
      <c r="F197" s="15">
        <v>2</v>
      </c>
      <c r="G197" s="16">
        <v>42.17</v>
      </c>
      <c r="H197" s="16">
        <v>103.49</v>
      </c>
      <c r="I197" s="16">
        <f t="shared" si="48"/>
        <v>145.66</v>
      </c>
      <c r="J197" s="16">
        <f t="shared" si="49"/>
        <v>84.34</v>
      </c>
      <c r="K197" s="16">
        <f t="shared" si="50"/>
        <v>206.98</v>
      </c>
      <c r="L197" s="16">
        <f t="shared" si="51"/>
        <v>291.32</v>
      </c>
      <c r="N197" s="74"/>
    </row>
    <row r="198" spans="1:14" s="17" customFormat="1" ht="14.25">
      <c r="A198" s="13" t="s">
        <v>615</v>
      </c>
      <c r="B198" s="14" t="s">
        <v>237</v>
      </c>
      <c r="C198" s="14" t="s">
        <v>801</v>
      </c>
      <c r="D198" s="13" t="s">
        <v>616</v>
      </c>
      <c r="E198" s="14" t="s">
        <v>70</v>
      </c>
      <c r="F198" s="15">
        <v>2</v>
      </c>
      <c r="G198" s="16">
        <v>35.61</v>
      </c>
      <c r="H198" s="16">
        <v>101.59</v>
      </c>
      <c r="I198" s="16">
        <f t="shared" si="48"/>
        <v>137.2</v>
      </c>
      <c r="J198" s="16">
        <f t="shared" si="49"/>
        <v>71.22</v>
      </c>
      <c r="K198" s="16">
        <f t="shared" si="50"/>
        <v>203.18</v>
      </c>
      <c r="L198" s="16">
        <f t="shared" si="51"/>
        <v>274.4</v>
      </c>
      <c r="N198" s="74"/>
    </row>
    <row r="199" spans="1:14" s="17" customFormat="1" ht="14.25">
      <c r="A199" s="13" t="s">
        <v>617</v>
      </c>
      <c r="B199" s="14" t="s">
        <v>238</v>
      </c>
      <c r="C199" s="14" t="s">
        <v>801</v>
      </c>
      <c r="D199" s="13" t="s">
        <v>618</v>
      </c>
      <c r="E199" s="14" t="s">
        <v>70</v>
      </c>
      <c r="F199" s="15">
        <v>12</v>
      </c>
      <c r="G199" s="16">
        <v>31.64</v>
      </c>
      <c r="H199" s="16">
        <v>75.12</v>
      </c>
      <c r="I199" s="16">
        <f t="shared" si="48"/>
        <v>106.76</v>
      </c>
      <c r="J199" s="16">
        <f t="shared" si="49"/>
        <v>379.68</v>
      </c>
      <c r="K199" s="16">
        <f t="shared" si="50"/>
        <v>901.44</v>
      </c>
      <c r="L199" s="16">
        <f t="shared" si="51"/>
        <v>1281.1200000000001</v>
      </c>
      <c r="N199" s="74"/>
    </row>
    <row r="200" spans="1:14" s="17" customFormat="1" ht="14.25">
      <c r="A200" s="13" t="s">
        <v>619</v>
      </c>
      <c r="B200" s="14" t="s">
        <v>239</v>
      </c>
      <c r="C200" s="14" t="s">
        <v>801</v>
      </c>
      <c r="D200" s="13" t="s">
        <v>620</v>
      </c>
      <c r="E200" s="14" t="s">
        <v>70</v>
      </c>
      <c r="F200" s="15">
        <v>4</v>
      </c>
      <c r="G200" s="16">
        <v>31.64</v>
      </c>
      <c r="H200" s="16">
        <v>81.74</v>
      </c>
      <c r="I200" s="16">
        <f t="shared" si="48"/>
        <v>113.38</v>
      </c>
      <c r="J200" s="16">
        <f t="shared" si="49"/>
        <v>126.56</v>
      </c>
      <c r="K200" s="16">
        <f t="shared" si="50"/>
        <v>326.96</v>
      </c>
      <c r="L200" s="16">
        <f t="shared" si="51"/>
        <v>453.52</v>
      </c>
      <c r="N200" s="74"/>
    </row>
    <row r="201" spans="1:14" s="17" customFormat="1" ht="14.25">
      <c r="A201" s="13" t="s">
        <v>621</v>
      </c>
      <c r="B201" s="14" t="s">
        <v>240</v>
      </c>
      <c r="C201" s="14" t="s">
        <v>801</v>
      </c>
      <c r="D201" s="13" t="s">
        <v>622</v>
      </c>
      <c r="E201" s="14" t="s">
        <v>70</v>
      </c>
      <c r="F201" s="15">
        <v>21</v>
      </c>
      <c r="G201" s="16">
        <v>8.93</v>
      </c>
      <c r="H201" s="16">
        <v>194.28</v>
      </c>
      <c r="I201" s="16">
        <f t="shared" si="48"/>
        <v>203.21</v>
      </c>
      <c r="J201" s="16">
        <f t="shared" si="49"/>
        <v>187.53</v>
      </c>
      <c r="K201" s="16">
        <f t="shared" si="50"/>
        <v>4079.88</v>
      </c>
      <c r="L201" s="16">
        <f t="shared" si="51"/>
        <v>4267.41</v>
      </c>
      <c r="N201" s="74"/>
    </row>
    <row r="202" spans="1:14" s="17" customFormat="1" ht="14.25">
      <c r="A202" s="13" t="s">
        <v>623</v>
      </c>
      <c r="B202" s="14" t="s">
        <v>241</v>
      </c>
      <c r="C202" s="14" t="s">
        <v>801</v>
      </c>
      <c r="D202" s="13" t="s">
        <v>624</v>
      </c>
      <c r="E202" s="14" t="s">
        <v>70</v>
      </c>
      <c r="F202" s="15">
        <v>72</v>
      </c>
      <c r="G202" s="16">
        <v>0</v>
      </c>
      <c r="H202" s="16">
        <v>59.07</v>
      </c>
      <c r="I202" s="16">
        <f t="shared" si="48"/>
        <v>59.07</v>
      </c>
      <c r="J202" s="16">
        <f t="shared" si="49"/>
        <v>0</v>
      </c>
      <c r="K202" s="16">
        <f t="shared" si="50"/>
        <v>4253.04</v>
      </c>
      <c r="L202" s="16">
        <f t="shared" si="51"/>
        <v>4253.04</v>
      </c>
      <c r="N202" s="74"/>
    </row>
    <row r="203" spans="1:14" s="17" customFormat="1" ht="14.25">
      <c r="A203" s="13" t="s">
        <v>625</v>
      </c>
      <c r="B203" s="14" t="s">
        <v>133</v>
      </c>
      <c r="C203" s="14" t="s">
        <v>801</v>
      </c>
      <c r="D203" s="13" t="s">
        <v>626</v>
      </c>
      <c r="E203" s="14" t="s">
        <v>70</v>
      </c>
      <c r="F203" s="15">
        <v>8</v>
      </c>
      <c r="G203" s="16">
        <v>24.28</v>
      </c>
      <c r="H203" s="16">
        <v>474.4</v>
      </c>
      <c r="I203" s="16">
        <f t="shared" si="48"/>
        <v>498.67999999999995</v>
      </c>
      <c r="J203" s="16">
        <f t="shared" si="49"/>
        <v>194.24</v>
      </c>
      <c r="K203" s="16">
        <f t="shared" si="50"/>
        <v>3795.2</v>
      </c>
      <c r="L203" s="16">
        <f t="shared" si="51"/>
        <v>3989.4399999999996</v>
      </c>
      <c r="N203" s="74"/>
    </row>
    <row r="204" spans="1:14" ht="24" customHeight="1">
      <c r="A204" s="9" t="s">
        <v>242</v>
      </c>
      <c r="B204" s="10"/>
      <c r="C204" s="10"/>
      <c r="D204" s="9" t="s">
        <v>243</v>
      </c>
      <c r="E204" s="9"/>
      <c r="F204" s="11"/>
      <c r="G204" s="9"/>
      <c r="H204" s="9"/>
      <c r="I204" s="9"/>
      <c r="J204" s="12">
        <f>J205+J209+J213+J216+J221</f>
        <v>84853.6112</v>
      </c>
      <c r="K204" s="12">
        <f>K205+K209+K213+K216+K221</f>
        <v>352968.5246</v>
      </c>
      <c r="L204" s="12">
        <f>L205+L209+L213+L216+L221</f>
        <v>437822.1358</v>
      </c>
      <c r="N204" s="74"/>
    </row>
    <row r="205" spans="1:14" ht="24" customHeight="1">
      <c r="A205" s="9" t="s">
        <v>244</v>
      </c>
      <c r="B205" s="10"/>
      <c r="C205" s="10"/>
      <c r="D205" s="9" t="s">
        <v>245</v>
      </c>
      <c r="E205" s="9"/>
      <c r="F205" s="11"/>
      <c r="G205" s="9"/>
      <c r="H205" s="9"/>
      <c r="I205" s="9"/>
      <c r="J205" s="12">
        <f>SUM(J206:J208)</f>
        <v>2849</v>
      </c>
      <c r="K205" s="12">
        <f>SUM(K206:K208)</f>
        <v>2956</v>
      </c>
      <c r="L205" s="12">
        <f>SUM(L206:L208)</f>
        <v>5805</v>
      </c>
      <c r="N205" s="74"/>
    </row>
    <row r="206" spans="1:14" s="17" customFormat="1" ht="14.25">
      <c r="A206" s="13" t="s">
        <v>246</v>
      </c>
      <c r="B206" s="14" t="s">
        <v>247</v>
      </c>
      <c r="C206" s="14" t="s">
        <v>801</v>
      </c>
      <c r="D206" s="13" t="s">
        <v>627</v>
      </c>
      <c r="E206" s="14" t="s">
        <v>814</v>
      </c>
      <c r="F206" s="15">
        <v>100</v>
      </c>
      <c r="G206" s="16">
        <v>1.55</v>
      </c>
      <c r="H206" s="16">
        <v>2.17</v>
      </c>
      <c r="I206" s="16">
        <f>G206+H206</f>
        <v>3.7199999999999998</v>
      </c>
      <c r="J206" s="16">
        <f>F206*G206</f>
        <v>155</v>
      </c>
      <c r="K206" s="16">
        <f>F206*H206</f>
        <v>217</v>
      </c>
      <c r="L206" s="16">
        <f>J206+K206</f>
        <v>372</v>
      </c>
      <c r="N206" s="74"/>
    </row>
    <row r="207" spans="1:14" s="17" customFormat="1" ht="14.25">
      <c r="A207" s="13" t="s">
        <v>248</v>
      </c>
      <c r="B207" s="14" t="s">
        <v>249</v>
      </c>
      <c r="C207" s="14" t="s">
        <v>801</v>
      </c>
      <c r="D207" s="13" t="s">
        <v>628</v>
      </c>
      <c r="E207" s="14" t="s">
        <v>814</v>
      </c>
      <c r="F207" s="15">
        <v>100</v>
      </c>
      <c r="G207" s="16">
        <v>13.2</v>
      </c>
      <c r="H207" s="16">
        <v>19.7</v>
      </c>
      <c r="I207" s="16">
        <f>G207+H207</f>
        <v>32.9</v>
      </c>
      <c r="J207" s="16">
        <f>F207*G207</f>
        <v>1320</v>
      </c>
      <c r="K207" s="16">
        <f>F207*H207</f>
        <v>1970</v>
      </c>
      <c r="L207" s="16">
        <f>J207+K207</f>
        <v>3290</v>
      </c>
      <c r="N207" s="74"/>
    </row>
    <row r="208" spans="1:14" s="17" customFormat="1" ht="14.25">
      <c r="A208" s="13" t="s">
        <v>250</v>
      </c>
      <c r="B208" s="14" t="s">
        <v>251</v>
      </c>
      <c r="C208" s="14" t="s">
        <v>801</v>
      </c>
      <c r="D208" s="13" t="s">
        <v>629</v>
      </c>
      <c r="E208" s="14" t="s">
        <v>814</v>
      </c>
      <c r="F208" s="15">
        <v>100</v>
      </c>
      <c r="G208" s="16">
        <v>13.74</v>
      </c>
      <c r="H208" s="16">
        <v>7.69</v>
      </c>
      <c r="I208" s="16">
        <f>G208+H208</f>
        <v>21.43</v>
      </c>
      <c r="J208" s="16">
        <f>F208*G208</f>
        <v>1374</v>
      </c>
      <c r="K208" s="16">
        <f>F208*H208</f>
        <v>769</v>
      </c>
      <c r="L208" s="16">
        <f>J208+K208</f>
        <v>2143</v>
      </c>
      <c r="N208" s="74"/>
    </row>
    <row r="209" spans="1:14" ht="24" customHeight="1">
      <c r="A209" s="9" t="s">
        <v>252</v>
      </c>
      <c r="B209" s="10"/>
      <c r="C209" s="10"/>
      <c r="D209" s="9" t="s">
        <v>253</v>
      </c>
      <c r="E209" s="9"/>
      <c r="F209" s="11"/>
      <c r="G209" s="9"/>
      <c r="H209" s="9"/>
      <c r="I209" s="9"/>
      <c r="J209" s="12">
        <f>SUM(J210:J212)</f>
        <v>4997</v>
      </c>
      <c r="K209" s="12">
        <f>SUM(K210:K212)</f>
        <v>4360</v>
      </c>
      <c r="L209" s="12">
        <f>SUM(L210:L212)</f>
        <v>9357</v>
      </c>
      <c r="N209" s="74"/>
    </row>
    <row r="210" spans="1:14" s="17" customFormat="1" ht="14.25">
      <c r="A210" s="13" t="s">
        <v>254</v>
      </c>
      <c r="B210" s="14" t="s">
        <v>255</v>
      </c>
      <c r="C210" s="14" t="s">
        <v>801</v>
      </c>
      <c r="D210" s="13" t="s">
        <v>627</v>
      </c>
      <c r="E210" s="14" t="s">
        <v>814</v>
      </c>
      <c r="F210" s="15">
        <v>100</v>
      </c>
      <c r="G210" s="16">
        <v>4.51</v>
      </c>
      <c r="H210" s="16">
        <v>3.5</v>
      </c>
      <c r="I210" s="16">
        <f>G210+H210</f>
        <v>8.01</v>
      </c>
      <c r="J210" s="16">
        <f>F210*G210</f>
        <v>451</v>
      </c>
      <c r="K210" s="16">
        <f>F210*H210</f>
        <v>350</v>
      </c>
      <c r="L210" s="16">
        <f>J210+K210</f>
        <v>801</v>
      </c>
      <c r="N210" s="74"/>
    </row>
    <row r="211" spans="1:14" s="17" customFormat="1" ht="14.25">
      <c r="A211" s="13" t="s">
        <v>256</v>
      </c>
      <c r="B211" s="14" t="s">
        <v>251</v>
      </c>
      <c r="C211" s="14" t="s">
        <v>801</v>
      </c>
      <c r="D211" s="13" t="s">
        <v>629</v>
      </c>
      <c r="E211" s="14" t="s">
        <v>814</v>
      </c>
      <c r="F211" s="15">
        <v>100</v>
      </c>
      <c r="G211" s="16">
        <v>13.74</v>
      </c>
      <c r="H211" s="16">
        <v>7.69</v>
      </c>
      <c r="I211" s="16">
        <f>G211+H211</f>
        <v>21.43</v>
      </c>
      <c r="J211" s="16">
        <f>F211*G211</f>
        <v>1374</v>
      </c>
      <c r="K211" s="16">
        <f>F211*H211</f>
        <v>769</v>
      </c>
      <c r="L211" s="16">
        <f>J211+K211</f>
        <v>2143</v>
      </c>
      <c r="N211" s="74"/>
    </row>
    <row r="212" spans="1:14" s="17" customFormat="1" ht="14.25">
      <c r="A212" s="13" t="s">
        <v>257</v>
      </c>
      <c r="B212" s="14" t="s">
        <v>258</v>
      </c>
      <c r="C212" s="14" t="s">
        <v>801</v>
      </c>
      <c r="D212" s="13" t="s">
        <v>628</v>
      </c>
      <c r="E212" s="14" t="s">
        <v>814</v>
      </c>
      <c r="F212" s="15">
        <v>100</v>
      </c>
      <c r="G212" s="16">
        <v>31.72</v>
      </c>
      <c r="H212" s="16">
        <v>32.41</v>
      </c>
      <c r="I212" s="16">
        <f>G212+H212</f>
        <v>64.13</v>
      </c>
      <c r="J212" s="16">
        <f>F212*G212</f>
        <v>3172</v>
      </c>
      <c r="K212" s="16">
        <f>F212*H212</f>
        <v>3240.9999999999995</v>
      </c>
      <c r="L212" s="16">
        <f>J212+K212</f>
        <v>6413</v>
      </c>
      <c r="N212" s="74"/>
    </row>
    <row r="213" spans="1:14" ht="24" customHeight="1">
      <c r="A213" s="9" t="s">
        <v>259</v>
      </c>
      <c r="B213" s="10"/>
      <c r="C213" s="10"/>
      <c r="D213" s="9" t="s">
        <v>260</v>
      </c>
      <c r="E213" s="9"/>
      <c r="F213" s="11"/>
      <c r="G213" s="9"/>
      <c r="H213" s="9"/>
      <c r="I213" s="9"/>
      <c r="J213" s="12">
        <f>SUM(J214:J215)</f>
        <v>12757.1046</v>
      </c>
      <c r="K213" s="12">
        <f>SUM(K214:K215)</f>
        <v>199630.1569</v>
      </c>
      <c r="L213" s="12">
        <f>SUM(L214:L215)</f>
        <v>212387.26150000002</v>
      </c>
      <c r="N213" s="74"/>
    </row>
    <row r="214" spans="1:14" s="17" customFormat="1" ht="14.25">
      <c r="A214" s="13" t="s">
        <v>261</v>
      </c>
      <c r="B214" s="14" t="s">
        <v>262</v>
      </c>
      <c r="C214" s="14" t="s">
        <v>263</v>
      </c>
      <c r="D214" s="13" t="s">
        <v>630</v>
      </c>
      <c r="E214" s="14" t="s">
        <v>814</v>
      </c>
      <c r="F214" s="15">
        <v>966.53</v>
      </c>
      <c r="G214" s="16">
        <v>0</v>
      </c>
      <c r="H214" s="16">
        <v>121.58</v>
      </c>
      <c r="I214" s="16">
        <f>G214+H214</f>
        <v>121.58</v>
      </c>
      <c r="J214" s="16">
        <f>F214*G214</f>
        <v>0</v>
      </c>
      <c r="K214" s="16">
        <f>F214*H214</f>
        <v>117510.7174</v>
      </c>
      <c r="L214" s="16">
        <f>J214+K214</f>
        <v>117510.7174</v>
      </c>
      <c r="N214" s="74"/>
    </row>
    <row r="215" spans="1:14" s="17" customFormat="1" ht="14.25">
      <c r="A215" s="13" t="s">
        <v>264</v>
      </c>
      <c r="B215" s="14" t="s">
        <v>265</v>
      </c>
      <c r="C215" s="14" t="s">
        <v>801</v>
      </c>
      <c r="D215" s="13" t="s">
        <v>631</v>
      </c>
      <c r="E215" s="14" t="s">
        <v>814</v>
      </c>
      <c r="F215" s="15">
        <v>1179.03</v>
      </c>
      <c r="G215" s="16">
        <v>10.82</v>
      </c>
      <c r="H215" s="16">
        <v>69.65</v>
      </c>
      <c r="I215" s="16">
        <f>G215+H215</f>
        <v>80.47</v>
      </c>
      <c r="J215" s="16">
        <f>F215*G215</f>
        <v>12757.1046</v>
      </c>
      <c r="K215" s="16">
        <f>F215*H215</f>
        <v>82119.43950000001</v>
      </c>
      <c r="L215" s="16">
        <f>J215+K215</f>
        <v>94876.54410000001</v>
      </c>
      <c r="N215" s="74"/>
    </row>
    <row r="216" spans="1:14" ht="24" customHeight="1">
      <c r="A216" s="9" t="s">
        <v>266</v>
      </c>
      <c r="B216" s="10"/>
      <c r="C216" s="10"/>
      <c r="D216" s="9" t="s">
        <v>267</v>
      </c>
      <c r="E216" s="9"/>
      <c r="F216" s="11"/>
      <c r="G216" s="9"/>
      <c r="H216" s="9"/>
      <c r="I216" s="9"/>
      <c r="J216" s="12">
        <f>SUM(J217:J220)</f>
        <v>34421.5166</v>
      </c>
      <c r="K216" s="12">
        <f>SUM(K217:K220)</f>
        <v>81696.8984</v>
      </c>
      <c r="L216" s="12">
        <f>SUM(L217:L220)</f>
        <v>116118.415</v>
      </c>
      <c r="N216" s="74"/>
    </row>
    <row r="217" spans="1:14" s="17" customFormat="1" ht="14.25">
      <c r="A217" s="13" t="s">
        <v>268</v>
      </c>
      <c r="B217" s="14" t="s">
        <v>269</v>
      </c>
      <c r="C217" s="14" t="s">
        <v>801</v>
      </c>
      <c r="D217" s="13" t="s">
        <v>632</v>
      </c>
      <c r="E217" s="14" t="s">
        <v>814</v>
      </c>
      <c r="F217" s="15">
        <v>168.35</v>
      </c>
      <c r="G217" s="16">
        <v>9.88</v>
      </c>
      <c r="H217" s="16">
        <v>92.84</v>
      </c>
      <c r="I217" s="16">
        <f>G217+H217</f>
        <v>102.72</v>
      </c>
      <c r="J217" s="16">
        <f>F217*G217</f>
        <v>1663.298</v>
      </c>
      <c r="K217" s="16">
        <f>F217*H217</f>
        <v>15629.614</v>
      </c>
      <c r="L217" s="16">
        <f>J217+K217</f>
        <v>17292.912</v>
      </c>
      <c r="N217" s="74"/>
    </row>
    <row r="218" spans="1:14" s="17" customFormat="1" ht="14.25">
      <c r="A218" s="13" t="s">
        <v>270</v>
      </c>
      <c r="B218" s="14" t="s">
        <v>271</v>
      </c>
      <c r="C218" s="14" t="s">
        <v>801</v>
      </c>
      <c r="D218" s="13" t="s">
        <v>633</v>
      </c>
      <c r="E218" s="14" t="s">
        <v>3</v>
      </c>
      <c r="F218" s="15">
        <v>56.12</v>
      </c>
      <c r="G218" s="16">
        <v>86.87</v>
      </c>
      <c r="H218" s="16">
        <v>541.7</v>
      </c>
      <c r="I218" s="16">
        <f>G218+H218</f>
        <v>628.57</v>
      </c>
      <c r="J218" s="16">
        <f>F218*G218</f>
        <v>4875.1444</v>
      </c>
      <c r="K218" s="16">
        <f>F218*H218</f>
        <v>30400.204</v>
      </c>
      <c r="L218" s="16">
        <f>J218+K218</f>
        <v>35275.3484</v>
      </c>
      <c r="N218" s="74"/>
    </row>
    <row r="219" spans="1:14" s="17" customFormat="1" ht="14.25">
      <c r="A219" s="13" t="s">
        <v>272</v>
      </c>
      <c r="B219" s="14" t="s">
        <v>273</v>
      </c>
      <c r="C219" s="14" t="s">
        <v>20</v>
      </c>
      <c r="D219" s="13" t="s">
        <v>634</v>
      </c>
      <c r="E219" s="14" t="s">
        <v>814</v>
      </c>
      <c r="F219" s="15">
        <v>40.45</v>
      </c>
      <c r="G219" s="16">
        <v>30.02</v>
      </c>
      <c r="H219" s="16">
        <v>251.71</v>
      </c>
      <c r="I219" s="16">
        <f>G219+H219</f>
        <v>281.73</v>
      </c>
      <c r="J219" s="16">
        <f>F219*G219</f>
        <v>1214.309</v>
      </c>
      <c r="K219" s="16">
        <f>F219*H219</f>
        <v>10181.669500000002</v>
      </c>
      <c r="L219" s="16">
        <f>J219+K219</f>
        <v>11395.978500000001</v>
      </c>
      <c r="N219" s="74"/>
    </row>
    <row r="220" spans="1:14" s="17" customFormat="1" ht="14.25">
      <c r="A220" s="13" t="s">
        <v>274</v>
      </c>
      <c r="B220" s="14" t="s">
        <v>275</v>
      </c>
      <c r="C220" s="14" t="s">
        <v>20</v>
      </c>
      <c r="D220" s="13" t="s">
        <v>635</v>
      </c>
      <c r="E220" s="14" t="s">
        <v>814</v>
      </c>
      <c r="F220" s="15">
        <v>2886.23</v>
      </c>
      <c r="G220" s="16">
        <v>9.24</v>
      </c>
      <c r="H220" s="16">
        <v>8.83</v>
      </c>
      <c r="I220" s="16">
        <f>G220+H220</f>
        <v>18.07</v>
      </c>
      <c r="J220" s="16">
        <f>F220*G220</f>
        <v>26668.7652</v>
      </c>
      <c r="K220" s="16">
        <f>F220*H220</f>
        <v>25485.4109</v>
      </c>
      <c r="L220" s="16">
        <f>J220+K220</f>
        <v>52154.1761</v>
      </c>
      <c r="N220" s="74"/>
    </row>
    <row r="221" spans="1:14" ht="24" customHeight="1">
      <c r="A221" s="9" t="s">
        <v>276</v>
      </c>
      <c r="B221" s="10"/>
      <c r="C221" s="10"/>
      <c r="D221" s="9" t="s">
        <v>277</v>
      </c>
      <c r="E221" s="9"/>
      <c r="F221" s="11"/>
      <c r="G221" s="9"/>
      <c r="H221" s="9"/>
      <c r="I221" s="9"/>
      <c r="J221" s="12">
        <f>SUM(J222:J227)</f>
        <v>29828.99</v>
      </c>
      <c r="K221" s="12">
        <f>SUM(K222:K227)</f>
        <v>64325.46929999999</v>
      </c>
      <c r="L221" s="12">
        <f>SUM(L222:L227)</f>
        <v>94154.45929999999</v>
      </c>
      <c r="N221" s="74"/>
    </row>
    <row r="222" spans="1:14" s="17" customFormat="1" ht="14.25">
      <c r="A222" s="13" t="s">
        <v>278</v>
      </c>
      <c r="B222" s="14" t="s">
        <v>279</v>
      </c>
      <c r="C222" s="14" t="s">
        <v>20</v>
      </c>
      <c r="D222" s="13" t="s">
        <v>636</v>
      </c>
      <c r="E222" s="14" t="s">
        <v>17</v>
      </c>
      <c r="F222" s="15">
        <v>50</v>
      </c>
      <c r="G222" s="16">
        <v>0.98</v>
      </c>
      <c r="H222" s="16">
        <v>31.87</v>
      </c>
      <c r="I222" s="16">
        <f aca="true" t="shared" si="52" ref="I222:I227">G222+H222</f>
        <v>32.85</v>
      </c>
      <c r="J222" s="16">
        <f aca="true" t="shared" si="53" ref="J222:J227">F222*G222</f>
        <v>49</v>
      </c>
      <c r="K222" s="16">
        <f aca="true" t="shared" si="54" ref="K222:K227">F222*H222</f>
        <v>1593.5</v>
      </c>
      <c r="L222" s="16">
        <f aca="true" t="shared" si="55" ref="L222:L227">J222+K222</f>
        <v>1642.5</v>
      </c>
      <c r="N222" s="74"/>
    </row>
    <row r="223" spans="1:14" s="17" customFormat="1" ht="14.25">
      <c r="A223" s="13" t="s">
        <v>280</v>
      </c>
      <c r="B223" s="14" t="s">
        <v>281</v>
      </c>
      <c r="C223" s="14" t="s">
        <v>20</v>
      </c>
      <c r="D223" s="13" t="s">
        <v>637</v>
      </c>
      <c r="E223" s="14" t="s">
        <v>17</v>
      </c>
      <c r="F223" s="15">
        <v>20</v>
      </c>
      <c r="G223" s="16">
        <v>15.22</v>
      </c>
      <c r="H223" s="16">
        <v>34.16</v>
      </c>
      <c r="I223" s="16">
        <f t="shared" si="52"/>
        <v>49.379999999999995</v>
      </c>
      <c r="J223" s="16">
        <f t="shared" si="53"/>
        <v>304.40000000000003</v>
      </c>
      <c r="K223" s="16">
        <f t="shared" si="54"/>
        <v>683.1999999999999</v>
      </c>
      <c r="L223" s="16">
        <f t="shared" si="55"/>
        <v>987.5999999999999</v>
      </c>
      <c r="N223" s="74"/>
    </row>
    <row r="224" spans="1:14" s="17" customFormat="1" ht="14.25">
      <c r="A224" s="13" t="s">
        <v>282</v>
      </c>
      <c r="B224" s="14" t="s">
        <v>283</v>
      </c>
      <c r="C224" s="14" t="s">
        <v>20</v>
      </c>
      <c r="D224" s="13" t="s">
        <v>638</v>
      </c>
      <c r="E224" s="14" t="s">
        <v>17</v>
      </c>
      <c r="F224" s="15">
        <v>308.33</v>
      </c>
      <c r="G224" s="16">
        <v>1.8</v>
      </c>
      <c r="H224" s="16">
        <v>14.27</v>
      </c>
      <c r="I224" s="16">
        <f t="shared" si="52"/>
        <v>16.07</v>
      </c>
      <c r="J224" s="16">
        <f t="shared" si="53"/>
        <v>554.994</v>
      </c>
      <c r="K224" s="16">
        <f t="shared" si="54"/>
        <v>4399.8691</v>
      </c>
      <c r="L224" s="16">
        <f t="shared" si="55"/>
        <v>4954.8631</v>
      </c>
      <c r="N224" s="74"/>
    </row>
    <row r="225" spans="1:14" s="17" customFormat="1" ht="14.25">
      <c r="A225" s="13" t="s">
        <v>284</v>
      </c>
      <c r="B225" s="14" t="s">
        <v>285</v>
      </c>
      <c r="C225" s="14" t="s">
        <v>20</v>
      </c>
      <c r="D225" s="13" t="s">
        <v>639</v>
      </c>
      <c r="E225" s="14" t="s">
        <v>17</v>
      </c>
      <c r="F225" s="15">
        <v>33.61</v>
      </c>
      <c r="G225" s="16">
        <v>6.26</v>
      </c>
      <c r="H225" s="16">
        <v>20.8</v>
      </c>
      <c r="I225" s="16">
        <f t="shared" si="52"/>
        <v>27.060000000000002</v>
      </c>
      <c r="J225" s="16">
        <f t="shared" si="53"/>
        <v>210.3986</v>
      </c>
      <c r="K225" s="16">
        <f t="shared" si="54"/>
        <v>699.088</v>
      </c>
      <c r="L225" s="16">
        <f t="shared" si="55"/>
        <v>909.4866</v>
      </c>
      <c r="N225" s="74"/>
    </row>
    <row r="226" spans="1:14" s="17" customFormat="1" ht="14.25">
      <c r="A226" s="13" t="s">
        <v>286</v>
      </c>
      <c r="B226" s="14" t="s">
        <v>287</v>
      </c>
      <c r="C226" s="14" t="s">
        <v>20</v>
      </c>
      <c r="D226" s="13" t="s">
        <v>640</v>
      </c>
      <c r="E226" s="14" t="s">
        <v>228</v>
      </c>
      <c r="F226" s="15">
        <v>2830.9</v>
      </c>
      <c r="G226" s="16">
        <v>4.62</v>
      </c>
      <c r="H226" s="16">
        <v>4.75</v>
      </c>
      <c r="I226" s="16">
        <f t="shared" si="52"/>
        <v>9.370000000000001</v>
      </c>
      <c r="J226" s="16">
        <f t="shared" si="53"/>
        <v>13078.758000000002</v>
      </c>
      <c r="K226" s="16">
        <f t="shared" si="54"/>
        <v>13446.775</v>
      </c>
      <c r="L226" s="16">
        <f t="shared" si="55"/>
        <v>26525.533000000003</v>
      </c>
      <c r="N226" s="74"/>
    </row>
    <row r="227" spans="1:14" s="17" customFormat="1" ht="14.25">
      <c r="A227" s="13" t="s">
        <v>288</v>
      </c>
      <c r="B227" s="14" t="s">
        <v>289</v>
      </c>
      <c r="C227" s="14" t="s">
        <v>263</v>
      </c>
      <c r="D227" s="13" t="s">
        <v>641</v>
      </c>
      <c r="E227" s="14" t="s">
        <v>228</v>
      </c>
      <c r="F227" s="15">
        <v>525.78</v>
      </c>
      <c r="G227" s="16">
        <v>29.73</v>
      </c>
      <c r="H227" s="16">
        <v>82.74</v>
      </c>
      <c r="I227" s="16">
        <f t="shared" si="52"/>
        <v>112.47</v>
      </c>
      <c r="J227" s="16">
        <f t="shared" si="53"/>
        <v>15631.4394</v>
      </c>
      <c r="K227" s="16">
        <f t="shared" si="54"/>
        <v>43503.03719999999</v>
      </c>
      <c r="L227" s="16">
        <f t="shared" si="55"/>
        <v>59134.476599999995</v>
      </c>
      <c r="N227" s="74"/>
    </row>
    <row r="228" spans="1:14" ht="24" customHeight="1">
      <c r="A228" s="9" t="s">
        <v>290</v>
      </c>
      <c r="B228" s="10"/>
      <c r="C228" s="10"/>
      <c r="D228" s="9" t="s">
        <v>291</v>
      </c>
      <c r="E228" s="9"/>
      <c r="F228" s="11"/>
      <c r="G228" s="9"/>
      <c r="H228" s="9"/>
      <c r="I228" s="9"/>
      <c r="J228" s="12">
        <f>SUM(J229:J230)</f>
        <v>5587.2080000000005</v>
      </c>
      <c r="K228" s="12">
        <f>SUM(K229:K230)</f>
        <v>56381.909999999996</v>
      </c>
      <c r="L228" s="12">
        <f>SUM(L229:L230)</f>
        <v>61969.118</v>
      </c>
      <c r="N228" s="74"/>
    </row>
    <row r="229" spans="1:14" s="17" customFormat="1" ht="14.25">
      <c r="A229" s="13" t="s">
        <v>292</v>
      </c>
      <c r="B229" s="14" t="s">
        <v>293</v>
      </c>
      <c r="C229" s="14" t="s">
        <v>801</v>
      </c>
      <c r="D229" s="13" t="s">
        <v>642</v>
      </c>
      <c r="E229" s="14" t="s">
        <v>814</v>
      </c>
      <c r="F229" s="15">
        <v>20.52</v>
      </c>
      <c r="G229" s="16">
        <v>36.7</v>
      </c>
      <c r="H229" s="16">
        <v>359.75</v>
      </c>
      <c r="I229" s="16">
        <f>G229+H229</f>
        <v>396.45</v>
      </c>
      <c r="J229" s="16">
        <f>F229*G229</f>
        <v>753.0840000000001</v>
      </c>
      <c r="K229" s="16">
        <f>F229*H229</f>
        <v>7382.07</v>
      </c>
      <c r="L229" s="16">
        <f>J229+K229</f>
        <v>8135.1539999999995</v>
      </c>
      <c r="N229" s="74"/>
    </row>
    <row r="230" spans="1:14" s="17" customFormat="1" ht="14.25">
      <c r="A230" s="13" t="s">
        <v>294</v>
      </c>
      <c r="B230" s="14" t="s">
        <v>295</v>
      </c>
      <c r="C230" s="14" t="s">
        <v>801</v>
      </c>
      <c r="D230" s="13" t="s">
        <v>643</v>
      </c>
      <c r="E230" s="14" t="s">
        <v>814</v>
      </c>
      <c r="F230" s="15">
        <v>263.44</v>
      </c>
      <c r="G230" s="16">
        <v>18.35</v>
      </c>
      <c r="H230" s="16">
        <v>186</v>
      </c>
      <c r="I230" s="16">
        <f>G230+H230</f>
        <v>204.35</v>
      </c>
      <c r="J230" s="16">
        <f>F230*G230</f>
        <v>4834.124000000001</v>
      </c>
      <c r="K230" s="16">
        <f>F230*H230</f>
        <v>48999.84</v>
      </c>
      <c r="L230" s="16">
        <f>J230+K230</f>
        <v>53833.964</v>
      </c>
      <c r="N230" s="74"/>
    </row>
    <row r="231" spans="1:14" ht="24" customHeight="1">
      <c r="A231" s="9" t="s">
        <v>296</v>
      </c>
      <c r="B231" s="10"/>
      <c r="C231" s="10"/>
      <c r="D231" s="9" t="s">
        <v>297</v>
      </c>
      <c r="E231" s="9"/>
      <c r="F231" s="11"/>
      <c r="G231" s="9"/>
      <c r="H231" s="9"/>
      <c r="I231" s="9"/>
      <c r="J231" s="12">
        <f>J232++J239</f>
        <v>140494.1098</v>
      </c>
      <c r="K231" s="12">
        <f>K232++K239</f>
        <v>215800.94680000003</v>
      </c>
      <c r="L231" s="12">
        <f>L232++L239</f>
        <v>356295.0566</v>
      </c>
      <c r="N231" s="74"/>
    </row>
    <row r="232" spans="1:14" ht="24" customHeight="1">
      <c r="A232" s="9" t="s">
        <v>298</v>
      </c>
      <c r="B232" s="10"/>
      <c r="C232" s="10"/>
      <c r="D232" s="9" t="s">
        <v>299</v>
      </c>
      <c r="E232" s="9"/>
      <c r="F232" s="11"/>
      <c r="G232" s="9"/>
      <c r="H232" s="9"/>
      <c r="I232" s="9"/>
      <c r="J232" s="12">
        <f>SUM(J233:J238)</f>
        <v>139027.1098</v>
      </c>
      <c r="K232" s="12">
        <f>SUM(K233:K238)</f>
        <v>212200.94680000003</v>
      </c>
      <c r="L232" s="12">
        <f>SUM(L233:L238)</f>
        <v>351228.0566</v>
      </c>
      <c r="N232" s="74"/>
    </row>
    <row r="233" spans="1:14" s="17" customFormat="1" ht="14.25">
      <c r="A233" s="13" t="s">
        <v>300</v>
      </c>
      <c r="B233" s="14" t="s">
        <v>301</v>
      </c>
      <c r="C233" s="14" t="s">
        <v>801</v>
      </c>
      <c r="D233" s="13" t="s">
        <v>644</v>
      </c>
      <c r="E233" s="14" t="s">
        <v>814</v>
      </c>
      <c r="F233" s="15">
        <v>4339.08</v>
      </c>
      <c r="G233" s="16">
        <v>0.81</v>
      </c>
      <c r="H233" s="16">
        <v>1.39</v>
      </c>
      <c r="I233" s="16">
        <f aca="true" t="shared" si="56" ref="I233:I238">G233+H233</f>
        <v>2.2</v>
      </c>
      <c r="J233" s="16">
        <f aca="true" t="shared" si="57" ref="J233:J238">F233*G233</f>
        <v>3514.6548000000003</v>
      </c>
      <c r="K233" s="16">
        <f aca="true" t="shared" si="58" ref="K233:K238">F233*H233</f>
        <v>6031.321199999999</v>
      </c>
      <c r="L233" s="16">
        <f aca="true" t="shared" si="59" ref="L233:L238">J233+K233</f>
        <v>9545.975999999999</v>
      </c>
      <c r="N233" s="74"/>
    </row>
    <row r="234" spans="1:14" s="17" customFormat="1" ht="14.25">
      <c r="A234" s="13" t="s">
        <v>302</v>
      </c>
      <c r="B234" s="14" t="s">
        <v>303</v>
      </c>
      <c r="C234" s="14" t="s">
        <v>801</v>
      </c>
      <c r="D234" s="13" t="s">
        <v>645</v>
      </c>
      <c r="E234" s="14" t="s">
        <v>814</v>
      </c>
      <c r="F234" s="15">
        <v>8087.6</v>
      </c>
      <c r="G234" s="16">
        <v>3.97</v>
      </c>
      <c r="H234" s="16">
        <v>10.59</v>
      </c>
      <c r="I234" s="16">
        <f t="shared" si="56"/>
        <v>14.56</v>
      </c>
      <c r="J234" s="16">
        <f t="shared" si="57"/>
        <v>32107.772000000004</v>
      </c>
      <c r="K234" s="16">
        <f t="shared" si="58"/>
        <v>85647.68400000001</v>
      </c>
      <c r="L234" s="16">
        <f t="shared" si="59"/>
        <v>117755.456</v>
      </c>
      <c r="N234" s="74"/>
    </row>
    <row r="235" spans="1:14" s="17" customFormat="1" ht="14.25">
      <c r="A235" s="13" t="s">
        <v>304</v>
      </c>
      <c r="B235" s="14" t="s">
        <v>305</v>
      </c>
      <c r="C235" s="14" t="s">
        <v>801</v>
      </c>
      <c r="D235" s="13" t="s">
        <v>646</v>
      </c>
      <c r="E235" s="14" t="s">
        <v>814</v>
      </c>
      <c r="F235" s="15">
        <v>403.7</v>
      </c>
      <c r="G235" s="16">
        <v>11.17</v>
      </c>
      <c r="H235" s="16">
        <v>16.8</v>
      </c>
      <c r="I235" s="16">
        <f t="shared" si="56"/>
        <v>27.97</v>
      </c>
      <c r="J235" s="16">
        <f t="shared" si="57"/>
        <v>4509.329</v>
      </c>
      <c r="K235" s="16">
        <f t="shared" si="58"/>
        <v>6782.16</v>
      </c>
      <c r="L235" s="16">
        <f t="shared" si="59"/>
        <v>11291.489</v>
      </c>
      <c r="N235" s="74"/>
    </row>
    <row r="236" spans="1:14" s="17" customFormat="1" ht="14.25">
      <c r="A236" s="13" t="s">
        <v>306</v>
      </c>
      <c r="B236" s="14" t="s">
        <v>307</v>
      </c>
      <c r="C236" s="14" t="s">
        <v>801</v>
      </c>
      <c r="D236" s="13" t="s">
        <v>647</v>
      </c>
      <c r="E236" s="14" t="s">
        <v>814</v>
      </c>
      <c r="F236" s="15">
        <v>28.28</v>
      </c>
      <c r="G236" s="16">
        <v>4.89</v>
      </c>
      <c r="H236" s="16">
        <v>16.62</v>
      </c>
      <c r="I236" s="16">
        <f t="shared" si="56"/>
        <v>21.51</v>
      </c>
      <c r="J236" s="16">
        <f t="shared" si="57"/>
        <v>138.2892</v>
      </c>
      <c r="K236" s="16">
        <f t="shared" si="58"/>
        <v>470.01360000000005</v>
      </c>
      <c r="L236" s="16">
        <f t="shared" si="59"/>
        <v>608.3028</v>
      </c>
      <c r="N236" s="74"/>
    </row>
    <row r="237" spans="1:14" s="17" customFormat="1" ht="14.25">
      <c r="A237" s="13" t="s">
        <v>308</v>
      </c>
      <c r="B237" s="14" t="s">
        <v>309</v>
      </c>
      <c r="C237" s="14" t="s">
        <v>20</v>
      </c>
      <c r="D237" s="13" t="s">
        <v>310</v>
      </c>
      <c r="E237" s="14" t="s">
        <v>814</v>
      </c>
      <c r="F237" s="15">
        <v>5230.88</v>
      </c>
      <c r="G237" s="16">
        <v>14.39</v>
      </c>
      <c r="H237" s="16">
        <v>4.62</v>
      </c>
      <c r="I237" s="16">
        <f t="shared" si="56"/>
        <v>19.01</v>
      </c>
      <c r="J237" s="16">
        <f t="shared" si="57"/>
        <v>75272.3632</v>
      </c>
      <c r="K237" s="16">
        <f t="shared" si="58"/>
        <v>24166.6656</v>
      </c>
      <c r="L237" s="16">
        <f t="shared" si="59"/>
        <v>99439.0288</v>
      </c>
      <c r="N237" s="74"/>
    </row>
    <row r="238" spans="1:14" s="17" customFormat="1" ht="14.25">
      <c r="A238" s="13" t="s">
        <v>311</v>
      </c>
      <c r="B238" s="14" t="s">
        <v>312</v>
      </c>
      <c r="C238" s="14" t="s">
        <v>801</v>
      </c>
      <c r="D238" s="13" t="s">
        <v>648</v>
      </c>
      <c r="E238" s="14" t="s">
        <v>814</v>
      </c>
      <c r="F238" s="15">
        <v>2102.48</v>
      </c>
      <c r="G238" s="16">
        <v>11.17</v>
      </c>
      <c r="H238" s="16">
        <v>42.38</v>
      </c>
      <c r="I238" s="16">
        <f t="shared" si="56"/>
        <v>53.550000000000004</v>
      </c>
      <c r="J238" s="16">
        <f t="shared" si="57"/>
        <v>23484.7016</v>
      </c>
      <c r="K238" s="16">
        <f t="shared" si="58"/>
        <v>89103.1024</v>
      </c>
      <c r="L238" s="16">
        <f t="shared" si="59"/>
        <v>112587.804</v>
      </c>
      <c r="N238" s="74"/>
    </row>
    <row r="239" spans="1:14" ht="24" customHeight="1">
      <c r="A239" s="9" t="s">
        <v>313</v>
      </c>
      <c r="B239" s="10"/>
      <c r="C239" s="10"/>
      <c r="D239" s="9" t="s">
        <v>314</v>
      </c>
      <c r="E239" s="9"/>
      <c r="F239" s="11"/>
      <c r="G239" s="9"/>
      <c r="H239" s="9"/>
      <c r="I239" s="9"/>
      <c r="J239" s="12">
        <f>SUM(J240:J241)</f>
        <v>1467</v>
      </c>
      <c r="K239" s="12">
        <f>SUM(K240:K241)</f>
        <v>3600</v>
      </c>
      <c r="L239" s="12">
        <f>SUM(L240:L241)</f>
        <v>5067</v>
      </c>
      <c r="N239" s="74"/>
    </row>
    <row r="240" spans="1:14" s="17" customFormat="1" ht="14.25">
      <c r="A240" s="13" t="s">
        <v>315</v>
      </c>
      <c r="B240" s="14" t="s">
        <v>316</v>
      </c>
      <c r="C240" s="14" t="s">
        <v>801</v>
      </c>
      <c r="D240" s="13" t="s">
        <v>644</v>
      </c>
      <c r="E240" s="14" t="s">
        <v>814</v>
      </c>
      <c r="F240" s="15">
        <v>300</v>
      </c>
      <c r="G240" s="16">
        <v>0.92</v>
      </c>
      <c r="H240" s="16">
        <v>1.41</v>
      </c>
      <c r="I240" s="16">
        <f>G240+H240</f>
        <v>2.33</v>
      </c>
      <c r="J240" s="16">
        <f>F240*G240</f>
        <v>276</v>
      </c>
      <c r="K240" s="16">
        <f>F240*H240</f>
        <v>423</v>
      </c>
      <c r="L240" s="16">
        <f>J240+K240</f>
        <v>699</v>
      </c>
      <c r="N240" s="74"/>
    </row>
    <row r="241" spans="1:14" s="17" customFormat="1" ht="14.25">
      <c r="A241" s="13" t="s">
        <v>317</v>
      </c>
      <c r="B241" s="14" t="s">
        <v>303</v>
      </c>
      <c r="C241" s="14" t="s">
        <v>801</v>
      </c>
      <c r="D241" s="13" t="s">
        <v>645</v>
      </c>
      <c r="E241" s="14" t="s">
        <v>814</v>
      </c>
      <c r="F241" s="15">
        <v>300</v>
      </c>
      <c r="G241" s="16">
        <v>3.97</v>
      </c>
      <c r="H241" s="16">
        <v>10.59</v>
      </c>
      <c r="I241" s="16">
        <f>G241+H241</f>
        <v>14.56</v>
      </c>
      <c r="J241" s="16">
        <f>F241*G241</f>
        <v>1191</v>
      </c>
      <c r="K241" s="16">
        <f>F241*H241</f>
        <v>3177</v>
      </c>
      <c r="L241" s="16">
        <f>J241+K241</f>
        <v>4368</v>
      </c>
      <c r="N241" s="74"/>
    </row>
    <row r="242" spans="1:14" s="17" customFormat="1" ht="14.25">
      <c r="A242" s="13"/>
      <c r="B242" s="14"/>
      <c r="C242" s="14"/>
      <c r="D242" s="13"/>
      <c r="E242" s="14"/>
      <c r="F242" s="15"/>
      <c r="G242" s="16"/>
      <c r="H242" s="16"/>
      <c r="I242" s="16"/>
      <c r="J242" s="16"/>
      <c r="K242" s="16"/>
      <c r="L242" s="16"/>
      <c r="N242" s="74"/>
    </row>
    <row r="243" spans="1:14" ht="24" customHeight="1">
      <c r="A243" s="9">
        <v>16</v>
      </c>
      <c r="B243" s="10"/>
      <c r="C243" s="10"/>
      <c r="D243" s="9" t="s">
        <v>649</v>
      </c>
      <c r="E243" s="9"/>
      <c r="F243" s="11"/>
      <c r="G243" s="9"/>
      <c r="H243" s="9"/>
      <c r="I243" s="9"/>
      <c r="J243" s="12">
        <f>J244++J257+J273+J279+J285</f>
        <v>148025.37606299215</v>
      </c>
      <c r="K243" s="12">
        <f>K244++K257+K273+K279+K285</f>
        <v>543327.4898425197</v>
      </c>
      <c r="L243" s="12">
        <f>L244++L257+L273+L279+L285</f>
        <v>691352.8659055118</v>
      </c>
      <c r="N243" s="74"/>
    </row>
    <row r="244" spans="1:14" ht="24" customHeight="1">
      <c r="A244" s="9" t="s">
        <v>319</v>
      </c>
      <c r="B244" s="10"/>
      <c r="C244" s="10"/>
      <c r="D244" s="9" t="s">
        <v>650</v>
      </c>
      <c r="E244" s="9"/>
      <c r="F244" s="11"/>
      <c r="G244" s="9"/>
      <c r="H244" s="9"/>
      <c r="I244" s="9"/>
      <c r="J244" s="12">
        <f>SUM(J245:J256)</f>
        <v>26108.84881889764</v>
      </c>
      <c r="K244" s="12">
        <f>SUM(K245:K256)</f>
        <v>73390.60102362205</v>
      </c>
      <c r="L244" s="12">
        <f>SUM(L245:L256)</f>
        <v>99499.44984251971</v>
      </c>
      <c r="N244" s="74"/>
    </row>
    <row r="245" spans="1:14" s="17" customFormat="1" ht="25.5">
      <c r="A245" s="13" t="s">
        <v>651</v>
      </c>
      <c r="B245" s="22" t="s">
        <v>263</v>
      </c>
      <c r="C245" s="22" t="s">
        <v>652</v>
      </c>
      <c r="D245" s="23" t="s">
        <v>653</v>
      </c>
      <c r="E245" s="24" t="s">
        <v>228</v>
      </c>
      <c r="F245" s="15">
        <v>80</v>
      </c>
      <c r="G245" s="16">
        <v>15.25</v>
      </c>
      <c r="H245" s="16">
        <v>44.75</v>
      </c>
      <c r="I245" s="16">
        <f aca="true" t="shared" si="60" ref="I245:I256">G245+H245</f>
        <v>60</v>
      </c>
      <c r="J245" s="16">
        <f aca="true" t="shared" si="61" ref="J245:J256">F245*G245</f>
        <v>1220</v>
      </c>
      <c r="K245" s="16">
        <f aca="true" t="shared" si="62" ref="K245:K256">F245*H245</f>
        <v>3580</v>
      </c>
      <c r="L245" s="16">
        <f aca="true" t="shared" si="63" ref="L245:L256">J245+K245</f>
        <v>4800</v>
      </c>
      <c r="N245" s="74"/>
    </row>
    <row r="246" spans="1:14" s="17" customFormat="1" ht="25.5">
      <c r="A246" s="13" t="s">
        <v>654</v>
      </c>
      <c r="B246" s="22" t="s">
        <v>263</v>
      </c>
      <c r="C246" s="22" t="s">
        <v>655</v>
      </c>
      <c r="D246" s="23" t="s">
        <v>656</v>
      </c>
      <c r="E246" s="24" t="s">
        <v>228</v>
      </c>
      <c r="F246" s="15">
        <v>150</v>
      </c>
      <c r="G246" s="16">
        <v>20.8</v>
      </c>
      <c r="H246" s="16">
        <v>82.34</v>
      </c>
      <c r="I246" s="16">
        <f t="shared" si="60"/>
        <v>103.14</v>
      </c>
      <c r="J246" s="16">
        <f t="shared" si="61"/>
        <v>3120</v>
      </c>
      <c r="K246" s="16">
        <f t="shared" si="62"/>
        <v>12351</v>
      </c>
      <c r="L246" s="16">
        <f t="shared" si="63"/>
        <v>15471</v>
      </c>
      <c r="N246" s="74"/>
    </row>
    <row r="247" spans="1:14" s="17" customFormat="1" ht="25.5">
      <c r="A247" s="13" t="s">
        <v>657</v>
      </c>
      <c r="B247" s="22" t="s">
        <v>263</v>
      </c>
      <c r="C247" s="22" t="s">
        <v>658</v>
      </c>
      <c r="D247" s="23" t="s">
        <v>659</v>
      </c>
      <c r="E247" s="24" t="s">
        <v>228</v>
      </c>
      <c r="F247" s="15">
        <v>150</v>
      </c>
      <c r="G247" s="16">
        <v>23.58</v>
      </c>
      <c r="H247" s="16">
        <v>130.59</v>
      </c>
      <c r="I247" s="16">
        <f t="shared" si="60"/>
        <v>154.17000000000002</v>
      </c>
      <c r="J247" s="16">
        <f t="shared" si="61"/>
        <v>3536.9999999999995</v>
      </c>
      <c r="K247" s="16">
        <f t="shared" si="62"/>
        <v>19588.5</v>
      </c>
      <c r="L247" s="16">
        <f t="shared" si="63"/>
        <v>23125.5</v>
      </c>
      <c r="N247" s="74"/>
    </row>
    <row r="248" spans="1:14" s="17" customFormat="1" ht="25.5">
      <c r="A248" s="13" t="s">
        <v>660</v>
      </c>
      <c r="B248" s="22" t="s">
        <v>263</v>
      </c>
      <c r="C248" s="22" t="s">
        <v>661</v>
      </c>
      <c r="D248" s="23" t="s">
        <v>662</v>
      </c>
      <c r="E248" s="24" t="s">
        <v>228</v>
      </c>
      <c r="F248" s="15">
        <v>150</v>
      </c>
      <c r="G248" s="16">
        <v>23.58</v>
      </c>
      <c r="H248" s="16">
        <v>144.81</v>
      </c>
      <c r="I248" s="16">
        <f t="shared" si="60"/>
        <v>168.39</v>
      </c>
      <c r="J248" s="16">
        <f t="shared" si="61"/>
        <v>3536.9999999999995</v>
      </c>
      <c r="K248" s="16">
        <f t="shared" si="62"/>
        <v>21721.5</v>
      </c>
      <c r="L248" s="16">
        <f t="shared" si="63"/>
        <v>25258.5</v>
      </c>
      <c r="N248" s="74"/>
    </row>
    <row r="249" spans="1:14" s="17" customFormat="1" ht="25.5">
      <c r="A249" s="13" t="s">
        <v>663</v>
      </c>
      <c r="B249" s="25" t="s">
        <v>810</v>
      </c>
      <c r="C249" s="25">
        <v>8502</v>
      </c>
      <c r="D249" s="26" t="s">
        <v>664</v>
      </c>
      <c r="E249" s="27" t="s">
        <v>665</v>
      </c>
      <c r="F249" s="15">
        <v>4</v>
      </c>
      <c r="G249" s="16">
        <v>110.55</v>
      </c>
      <c r="H249" s="16">
        <v>409.45</v>
      </c>
      <c r="I249" s="16">
        <f t="shared" si="60"/>
        <v>520</v>
      </c>
      <c r="J249" s="16">
        <f t="shared" si="61"/>
        <v>442.2</v>
      </c>
      <c r="K249" s="16">
        <f t="shared" si="62"/>
        <v>1637.8</v>
      </c>
      <c r="L249" s="16">
        <f t="shared" si="63"/>
        <v>2080</v>
      </c>
      <c r="N249" s="74"/>
    </row>
    <row r="250" spans="1:14" s="17" customFormat="1" ht="14.25">
      <c r="A250" s="13" t="s">
        <v>666</v>
      </c>
      <c r="B250" s="25" t="s">
        <v>810</v>
      </c>
      <c r="C250" s="25">
        <v>8501</v>
      </c>
      <c r="D250" s="26" t="s">
        <v>667</v>
      </c>
      <c r="E250" s="27" t="s">
        <v>665</v>
      </c>
      <c r="F250" s="15">
        <v>4</v>
      </c>
      <c r="G250" s="16">
        <v>110.55</v>
      </c>
      <c r="H250" s="16">
        <v>409.45</v>
      </c>
      <c r="I250" s="16">
        <f t="shared" si="60"/>
        <v>520</v>
      </c>
      <c r="J250" s="16">
        <f t="shared" si="61"/>
        <v>442.2</v>
      </c>
      <c r="K250" s="16">
        <f t="shared" si="62"/>
        <v>1637.8</v>
      </c>
      <c r="L250" s="16">
        <f t="shared" si="63"/>
        <v>2080</v>
      </c>
      <c r="N250" s="74"/>
    </row>
    <row r="251" spans="1:14" s="17" customFormat="1" ht="14.25">
      <c r="A251" s="13" t="s">
        <v>668</v>
      </c>
      <c r="B251" s="25" t="s">
        <v>810</v>
      </c>
      <c r="C251" s="25">
        <v>8503</v>
      </c>
      <c r="D251" s="26" t="s">
        <v>669</v>
      </c>
      <c r="E251" s="27" t="s">
        <v>665</v>
      </c>
      <c r="F251" s="15">
        <v>4</v>
      </c>
      <c r="G251" s="16">
        <v>110.55</v>
      </c>
      <c r="H251" s="16">
        <v>409.45</v>
      </c>
      <c r="I251" s="16">
        <f t="shared" si="60"/>
        <v>520</v>
      </c>
      <c r="J251" s="16">
        <f t="shared" si="61"/>
        <v>442.2</v>
      </c>
      <c r="K251" s="16">
        <f t="shared" si="62"/>
        <v>1637.8</v>
      </c>
      <c r="L251" s="16">
        <f t="shared" si="63"/>
        <v>2080</v>
      </c>
      <c r="N251" s="74"/>
    </row>
    <row r="252" spans="1:14" s="17" customFormat="1" ht="25.5">
      <c r="A252" s="13" t="s">
        <v>670</v>
      </c>
      <c r="B252" s="25" t="s">
        <v>801</v>
      </c>
      <c r="C252" s="25">
        <v>95249</v>
      </c>
      <c r="D252" s="26" t="s">
        <v>671</v>
      </c>
      <c r="E252" s="27" t="s">
        <v>665</v>
      </c>
      <c r="F252" s="15">
        <v>20</v>
      </c>
      <c r="G252" s="16">
        <v>36.01</v>
      </c>
      <c r="H252" s="16">
        <v>79.98</v>
      </c>
      <c r="I252" s="16">
        <f t="shared" si="60"/>
        <v>115.99000000000001</v>
      </c>
      <c r="J252" s="16">
        <f t="shared" si="61"/>
        <v>720.1999999999999</v>
      </c>
      <c r="K252" s="16">
        <f t="shared" si="62"/>
        <v>1599.6000000000001</v>
      </c>
      <c r="L252" s="16">
        <f t="shared" si="63"/>
        <v>2319.8</v>
      </c>
      <c r="N252" s="74"/>
    </row>
    <row r="253" spans="1:14" s="17" customFormat="1" ht="25.5">
      <c r="A253" s="13" t="s">
        <v>672</v>
      </c>
      <c r="B253" s="25" t="s">
        <v>810</v>
      </c>
      <c r="C253" s="25">
        <v>2369</v>
      </c>
      <c r="D253" s="26" t="s">
        <v>673</v>
      </c>
      <c r="E253" s="27" t="s">
        <v>665</v>
      </c>
      <c r="F253" s="15">
        <v>4</v>
      </c>
      <c r="G253" s="16">
        <v>22.66732283464567</v>
      </c>
      <c r="H253" s="16">
        <v>55.57086614173229</v>
      </c>
      <c r="I253" s="16">
        <f t="shared" si="60"/>
        <v>78.23818897637796</v>
      </c>
      <c r="J253" s="16">
        <f t="shared" si="61"/>
        <v>90.66929133858268</v>
      </c>
      <c r="K253" s="16">
        <f t="shared" si="62"/>
        <v>222.28346456692915</v>
      </c>
      <c r="L253" s="16">
        <f t="shared" si="63"/>
        <v>312.9527559055118</v>
      </c>
      <c r="N253" s="74"/>
    </row>
    <row r="254" spans="1:14" s="17" customFormat="1" ht="25.5">
      <c r="A254" s="13" t="s">
        <v>674</v>
      </c>
      <c r="B254" s="28" t="s">
        <v>801</v>
      </c>
      <c r="C254" s="28">
        <v>95252</v>
      </c>
      <c r="D254" s="26" t="s">
        <v>675</v>
      </c>
      <c r="E254" s="27" t="s">
        <v>665</v>
      </c>
      <c r="F254" s="15">
        <v>4</v>
      </c>
      <c r="G254" s="16">
        <v>36.7</v>
      </c>
      <c r="H254" s="16">
        <v>193.88</v>
      </c>
      <c r="I254" s="16">
        <f t="shared" si="60"/>
        <v>230.57999999999998</v>
      </c>
      <c r="J254" s="16">
        <f t="shared" si="61"/>
        <v>146.8</v>
      </c>
      <c r="K254" s="16">
        <f t="shared" si="62"/>
        <v>775.52</v>
      </c>
      <c r="L254" s="16">
        <f t="shared" si="63"/>
        <v>922.3199999999999</v>
      </c>
      <c r="N254" s="74"/>
    </row>
    <row r="255" spans="1:14" s="17" customFormat="1" ht="25.5">
      <c r="A255" s="13" t="s">
        <v>676</v>
      </c>
      <c r="B255" s="28" t="s">
        <v>801</v>
      </c>
      <c r="C255" s="28">
        <v>95252</v>
      </c>
      <c r="D255" s="23" t="s">
        <v>677</v>
      </c>
      <c r="E255" s="27" t="s">
        <v>665</v>
      </c>
      <c r="F255" s="15">
        <v>4</v>
      </c>
      <c r="G255" s="16">
        <v>36.7</v>
      </c>
      <c r="H255" s="16">
        <v>193.88</v>
      </c>
      <c r="I255" s="16">
        <f t="shared" si="60"/>
        <v>230.57999999999998</v>
      </c>
      <c r="J255" s="16">
        <f t="shared" si="61"/>
        <v>146.8</v>
      </c>
      <c r="K255" s="16">
        <f t="shared" si="62"/>
        <v>775.52</v>
      </c>
      <c r="L255" s="16">
        <f t="shared" si="63"/>
        <v>922.3199999999999</v>
      </c>
      <c r="N255" s="74"/>
    </row>
    <row r="256" spans="1:14" s="17" customFormat="1" ht="38.25">
      <c r="A256" s="13" t="s">
        <v>678</v>
      </c>
      <c r="B256" s="25" t="s">
        <v>679</v>
      </c>
      <c r="C256" s="25">
        <v>70408</v>
      </c>
      <c r="D256" s="29" t="s">
        <v>680</v>
      </c>
      <c r="E256" s="27" t="s">
        <v>665</v>
      </c>
      <c r="F256" s="15">
        <v>1</v>
      </c>
      <c r="G256" s="16">
        <v>12263.779527559054</v>
      </c>
      <c r="H256" s="16">
        <v>7863.277559055118</v>
      </c>
      <c r="I256" s="16">
        <f t="shared" si="60"/>
        <v>20127.05708661417</v>
      </c>
      <c r="J256" s="16">
        <f t="shared" si="61"/>
        <v>12263.779527559054</v>
      </c>
      <c r="K256" s="16">
        <f t="shared" si="62"/>
        <v>7863.277559055118</v>
      </c>
      <c r="L256" s="16">
        <f t="shared" si="63"/>
        <v>20127.05708661417</v>
      </c>
      <c r="N256" s="74"/>
    </row>
    <row r="257" spans="1:14" ht="24" customHeight="1">
      <c r="A257" s="9" t="s">
        <v>681</v>
      </c>
      <c r="B257" s="10"/>
      <c r="C257" s="10"/>
      <c r="D257" s="9" t="s">
        <v>682</v>
      </c>
      <c r="E257" s="9"/>
      <c r="F257" s="11"/>
      <c r="G257" s="9"/>
      <c r="H257" s="9"/>
      <c r="I257" s="9"/>
      <c r="J257" s="12">
        <f>SUM(J258:J272)</f>
        <v>82454.21259842519</v>
      </c>
      <c r="K257" s="12">
        <f>SUM(K258:K272)</f>
        <v>146293.25787401575</v>
      </c>
      <c r="L257" s="12">
        <f>SUM(L258:L272)</f>
        <v>228747.47047244094</v>
      </c>
      <c r="N257" s="74"/>
    </row>
    <row r="258" spans="1:14" s="17" customFormat="1" ht="38.25">
      <c r="A258" s="13" t="s">
        <v>683</v>
      </c>
      <c r="B258" s="25" t="s">
        <v>684</v>
      </c>
      <c r="C258" s="25" t="s">
        <v>685</v>
      </c>
      <c r="D258" s="30" t="s">
        <v>686</v>
      </c>
      <c r="E258" s="27" t="s">
        <v>665</v>
      </c>
      <c r="F258" s="15">
        <v>20</v>
      </c>
      <c r="G258" s="16">
        <v>289.3700787401575</v>
      </c>
      <c r="H258" s="16">
        <v>27.627952755905515</v>
      </c>
      <c r="I258" s="16">
        <f aca="true" t="shared" si="64" ref="I258:I272">G258+H258</f>
        <v>316.99803149606305</v>
      </c>
      <c r="J258" s="16">
        <f aca="true" t="shared" si="65" ref="J258:J272">F258*G258</f>
        <v>5787.401574803151</v>
      </c>
      <c r="K258" s="16">
        <f aca="true" t="shared" si="66" ref="K258:K272">F258*H258</f>
        <v>552.5590551181103</v>
      </c>
      <c r="L258" s="16">
        <f aca="true" t="shared" si="67" ref="L258:L272">J258+K258</f>
        <v>6339.960629921261</v>
      </c>
      <c r="N258" s="74"/>
    </row>
    <row r="259" spans="1:14" s="17" customFormat="1" ht="38.25">
      <c r="A259" s="13" t="s">
        <v>687</v>
      </c>
      <c r="B259" s="25" t="s">
        <v>688</v>
      </c>
      <c r="C259" s="25" t="s">
        <v>685</v>
      </c>
      <c r="D259" s="30" t="s">
        <v>689</v>
      </c>
      <c r="E259" s="27" t="s">
        <v>665</v>
      </c>
      <c r="F259" s="15">
        <v>6</v>
      </c>
      <c r="G259" s="16">
        <v>392.7165354330709</v>
      </c>
      <c r="H259" s="16">
        <v>187.5</v>
      </c>
      <c r="I259" s="16">
        <f t="shared" si="64"/>
        <v>580.2165354330709</v>
      </c>
      <c r="J259" s="16">
        <f t="shared" si="65"/>
        <v>2356.299212598425</v>
      </c>
      <c r="K259" s="16">
        <f t="shared" si="66"/>
        <v>1125</v>
      </c>
      <c r="L259" s="16">
        <f t="shared" si="67"/>
        <v>3481.299212598425</v>
      </c>
      <c r="N259" s="74"/>
    </row>
    <row r="260" spans="1:14" s="17" customFormat="1" ht="38.25">
      <c r="A260" s="13" t="s">
        <v>690</v>
      </c>
      <c r="B260" s="25" t="s">
        <v>691</v>
      </c>
      <c r="C260" s="25" t="s">
        <v>685</v>
      </c>
      <c r="D260" s="30" t="s">
        <v>692</v>
      </c>
      <c r="E260" s="27" t="s">
        <v>665</v>
      </c>
      <c r="F260" s="15">
        <v>6</v>
      </c>
      <c r="G260" s="16">
        <v>440.9448818897638</v>
      </c>
      <c r="H260" s="16">
        <v>187.5</v>
      </c>
      <c r="I260" s="16">
        <f t="shared" si="64"/>
        <v>628.4448818897638</v>
      </c>
      <c r="J260" s="16">
        <f t="shared" si="65"/>
        <v>2645.6692913385828</v>
      </c>
      <c r="K260" s="16">
        <f t="shared" si="66"/>
        <v>1125</v>
      </c>
      <c r="L260" s="16">
        <f t="shared" si="67"/>
        <v>3770.6692913385828</v>
      </c>
      <c r="N260" s="74"/>
    </row>
    <row r="261" spans="1:14" s="17" customFormat="1" ht="38.25">
      <c r="A261" s="13" t="s">
        <v>693</v>
      </c>
      <c r="B261" s="25" t="s">
        <v>694</v>
      </c>
      <c r="C261" s="25" t="s">
        <v>685</v>
      </c>
      <c r="D261" s="30" t="s">
        <v>695</v>
      </c>
      <c r="E261" s="27" t="s">
        <v>665</v>
      </c>
      <c r="F261" s="15">
        <v>37</v>
      </c>
      <c r="G261" s="16">
        <v>490.1574803149606</v>
      </c>
      <c r="H261" s="16">
        <v>187.5</v>
      </c>
      <c r="I261" s="16">
        <f t="shared" si="64"/>
        <v>677.6574803149606</v>
      </c>
      <c r="J261" s="16">
        <f t="shared" si="65"/>
        <v>18135.82677165354</v>
      </c>
      <c r="K261" s="16">
        <f t="shared" si="66"/>
        <v>6937.5</v>
      </c>
      <c r="L261" s="16">
        <f t="shared" si="67"/>
        <v>25073.32677165354</v>
      </c>
      <c r="N261" s="74"/>
    </row>
    <row r="262" spans="1:14" s="17" customFormat="1" ht="38.25">
      <c r="A262" s="13" t="s">
        <v>696</v>
      </c>
      <c r="B262" s="25" t="s">
        <v>697</v>
      </c>
      <c r="C262" s="25" t="s">
        <v>685</v>
      </c>
      <c r="D262" s="30" t="s">
        <v>698</v>
      </c>
      <c r="E262" s="27" t="s">
        <v>665</v>
      </c>
      <c r="F262" s="15">
        <v>5</v>
      </c>
      <c r="G262" s="16">
        <v>580.7086614173228</v>
      </c>
      <c r="H262" s="16">
        <v>187.5</v>
      </c>
      <c r="I262" s="16">
        <f t="shared" si="64"/>
        <v>768.2086614173228</v>
      </c>
      <c r="J262" s="16">
        <f t="shared" si="65"/>
        <v>2903.543307086614</v>
      </c>
      <c r="K262" s="16">
        <f t="shared" si="66"/>
        <v>937.5</v>
      </c>
      <c r="L262" s="16">
        <f t="shared" si="67"/>
        <v>3841.043307086614</v>
      </c>
      <c r="N262" s="74"/>
    </row>
    <row r="263" spans="1:14" s="17" customFormat="1" ht="38.25">
      <c r="A263" s="13" t="s">
        <v>699</v>
      </c>
      <c r="B263" s="25" t="s">
        <v>700</v>
      </c>
      <c r="C263" s="25" t="s">
        <v>685</v>
      </c>
      <c r="D263" s="30" t="s">
        <v>701</v>
      </c>
      <c r="E263" s="27" t="s">
        <v>665</v>
      </c>
      <c r="F263" s="15">
        <v>1</v>
      </c>
      <c r="G263" s="16">
        <v>835.6299212598425</v>
      </c>
      <c r="H263" s="16">
        <v>250</v>
      </c>
      <c r="I263" s="16">
        <f t="shared" si="64"/>
        <v>1085.6299212598424</v>
      </c>
      <c r="J263" s="16">
        <f t="shared" si="65"/>
        <v>835.6299212598425</v>
      </c>
      <c r="K263" s="16">
        <f t="shared" si="66"/>
        <v>250</v>
      </c>
      <c r="L263" s="16">
        <f t="shared" si="67"/>
        <v>1085.6299212598424</v>
      </c>
      <c r="N263" s="74"/>
    </row>
    <row r="264" spans="1:14" s="17" customFormat="1" ht="38.25">
      <c r="A264" s="13" t="s">
        <v>702</v>
      </c>
      <c r="B264" s="25" t="s">
        <v>703</v>
      </c>
      <c r="C264" s="25" t="s">
        <v>685</v>
      </c>
      <c r="D264" s="30" t="s">
        <v>704</v>
      </c>
      <c r="E264" s="27" t="s">
        <v>665</v>
      </c>
      <c r="F264" s="15">
        <v>16</v>
      </c>
      <c r="G264" s="16">
        <v>787.4015748031496</v>
      </c>
      <c r="H264" s="16">
        <v>250</v>
      </c>
      <c r="I264" s="16">
        <f t="shared" si="64"/>
        <v>1037.4015748031497</v>
      </c>
      <c r="J264" s="16">
        <f t="shared" si="65"/>
        <v>12598.425196850394</v>
      </c>
      <c r="K264" s="16">
        <f t="shared" si="66"/>
        <v>4000</v>
      </c>
      <c r="L264" s="16">
        <f t="shared" si="67"/>
        <v>16598.425196850396</v>
      </c>
      <c r="N264" s="74"/>
    </row>
    <row r="265" spans="1:14" s="17" customFormat="1" ht="38.25">
      <c r="A265" s="13" t="s">
        <v>705</v>
      </c>
      <c r="B265" s="25" t="s">
        <v>706</v>
      </c>
      <c r="C265" s="25" t="s">
        <v>685</v>
      </c>
      <c r="D265" s="30" t="s">
        <v>707</v>
      </c>
      <c r="E265" s="27" t="s">
        <v>665</v>
      </c>
      <c r="F265" s="15">
        <v>4</v>
      </c>
      <c r="G265" s="16">
        <v>875.9842519685038</v>
      </c>
      <c r="H265" s="16">
        <v>250</v>
      </c>
      <c r="I265" s="16">
        <f t="shared" si="64"/>
        <v>1125.984251968504</v>
      </c>
      <c r="J265" s="16">
        <f t="shared" si="65"/>
        <v>3503.9370078740153</v>
      </c>
      <c r="K265" s="16">
        <f t="shared" si="66"/>
        <v>1000</v>
      </c>
      <c r="L265" s="16">
        <f t="shared" si="67"/>
        <v>4503.937007874016</v>
      </c>
      <c r="N265" s="74"/>
    </row>
    <row r="266" spans="1:14" s="17" customFormat="1" ht="38.25">
      <c r="A266" s="13" t="s">
        <v>708</v>
      </c>
      <c r="B266" s="25" t="s">
        <v>709</v>
      </c>
      <c r="C266" s="25" t="s">
        <v>685</v>
      </c>
      <c r="D266" s="30" t="s">
        <v>710</v>
      </c>
      <c r="E266" s="27" t="s">
        <v>665</v>
      </c>
      <c r="F266" s="15">
        <v>3</v>
      </c>
      <c r="G266" s="16">
        <v>875.9842519685038</v>
      </c>
      <c r="H266" s="16">
        <v>250</v>
      </c>
      <c r="I266" s="16">
        <f t="shared" si="64"/>
        <v>1125.984251968504</v>
      </c>
      <c r="J266" s="16">
        <f t="shared" si="65"/>
        <v>2627.9527559055114</v>
      </c>
      <c r="K266" s="16">
        <f t="shared" si="66"/>
        <v>750</v>
      </c>
      <c r="L266" s="16">
        <f t="shared" si="67"/>
        <v>3377.9527559055114</v>
      </c>
      <c r="N266" s="74"/>
    </row>
    <row r="267" spans="1:14" s="17" customFormat="1" ht="38.25">
      <c r="A267" s="13" t="s">
        <v>711</v>
      </c>
      <c r="B267" s="25" t="s">
        <v>712</v>
      </c>
      <c r="C267" s="25" t="s">
        <v>713</v>
      </c>
      <c r="D267" s="26" t="s">
        <v>714</v>
      </c>
      <c r="E267" s="31" t="s">
        <v>665</v>
      </c>
      <c r="F267" s="15">
        <v>24</v>
      </c>
      <c r="G267" s="16">
        <v>259.37007874015745</v>
      </c>
      <c r="H267" s="16">
        <v>960.6299212598425</v>
      </c>
      <c r="I267" s="16">
        <f t="shared" si="64"/>
        <v>1220</v>
      </c>
      <c r="J267" s="16">
        <f t="shared" si="65"/>
        <v>6224.881889763779</v>
      </c>
      <c r="K267" s="16">
        <f t="shared" si="66"/>
        <v>23055.11811023622</v>
      </c>
      <c r="L267" s="16">
        <f t="shared" si="67"/>
        <v>29280</v>
      </c>
      <c r="N267" s="74"/>
    </row>
    <row r="268" spans="1:14" s="17" customFormat="1" ht="25.5">
      <c r="A268" s="13" t="s">
        <v>715</v>
      </c>
      <c r="B268" s="25" t="s">
        <v>712</v>
      </c>
      <c r="C268" s="25"/>
      <c r="D268" s="26" t="s">
        <v>716</v>
      </c>
      <c r="E268" s="31" t="s">
        <v>665</v>
      </c>
      <c r="F268" s="15">
        <v>98</v>
      </c>
      <c r="G268" s="16">
        <v>0</v>
      </c>
      <c r="H268" s="16">
        <v>220</v>
      </c>
      <c r="I268" s="16">
        <f t="shared" si="64"/>
        <v>220</v>
      </c>
      <c r="J268" s="16">
        <f t="shared" si="65"/>
        <v>0</v>
      </c>
      <c r="K268" s="16">
        <f t="shared" si="66"/>
        <v>21560</v>
      </c>
      <c r="L268" s="16">
        <f t="shared" si="67"/>
        <v>21560</v>
      </c>
      <c r="N268" s="74"/>
    </row>
    <row r="269" spans="1:14" s="17" customFormat="1" ht="76.5">
      <c r="A269" s="13" t="s">
        <v>717</v>
      </c>
      <c r="B269" s="25" t="s">
        <v>810</v>
      </c>
      <c r="C269" s="25" t="s">
        <v>810</v>
      </c>
      <c r="D269" s="32" t="s">
        <v>718</v>
      </c>
      <c r="E269" s="27" t="s">
        <v>17</v>
      </c>
      <c r="F269" s="15">
        <v>200</v>
      </c>
      <c r="G269" s="16">
        <v>24.557086614173226</v>
      </c>
      <c r="H269" s="16">
        <v>374.3799212598425</v>
      </c>
      <c r="I269" s="16">
        <f t="shared" si="64"/>
        <v>398.9370078740157</v>
      </c>
      <c r="J269" s="16">
        <f t="shared" si="65"/>
        <v>4911.417322834645</v>
      </c>
      <c r="K269" s="16">
        <f t="shared" si="66"/>
        <v>74875.9842519685</v>
      </c>
      <c r="L269" s="16">
        <f t="shared" si="67"/>
        <v>79787.40157480315</v>
      </c>
      <c r="N269" s="74"/>
    </row>
    <row r="270" spans="1:14" s="17" customFormat="1" ht="14.25">
      <c r="A270" s="13" t="s">
        <v>719</v>
      </c>
      <c r="B270" s="25" t="s">
        <v>810</v>
      </c>
      <c r="C270" s="25" t="s">
        <v>810</v>
      </c>
      <c r="D270" s="30" t="s">
        <v>720</v>
      </c>
      <c r="E270" s="27" t="s">
        <v>17</v>
      </c>
      <c r="F270" s="15">
        <v>50</v>
      </c>
      <c r="G270" s="16">
        <v>19.330708661417326</v>
      </c>
      <c r="H270" s="16">
        <v>15.226377952755906</v>
      </c>
      <c r="I270" s="16">
        <f t="shared" si="64"/>
        <v>34.55708661417323</v>
      </c>
      <c r="J270" s="16">
        <f t="shared" si="65"/>
        <v>966.5354330708662</v>
      </c>
      <c r="K270" s="16">
        <f t="shared" si="66"/>
        <v>761.3188976377953</v>
      </c>
      <c r="L270" s="16">
        <f t="shared" si="67"/>
        <v>1727.8543307086616</v>
      </c>
      <c r="N270" s="74"/>
    </row>
    <row r="271" spans="1:14" s="17" customFormat="1" ht="89.25">
      <c r="A271" s="13" t="s">
        <v>721</v>
      </c>
      <c r="B271" s="25" t="s">
        <v>679</v>
      </c>
      <c r="C271" s="25" t="s">
        <v>679</v>
      </c>
      <c r="D271" s="33" t="s">
        <v>722</v>
      </c>
      <c r="E271" s="27" t="s">
        <v>665</v>
      </c>
      <c r="F271" s="15">
        <v>1</v>
      </c>
      <c r="G271" s="16">
        <v>12263.779527559054</v>
      </c>
      <c r="H271" s="16">
        <v>7863.277559055118</v>
      </c>
      <c r="I271" s="16">
        <f t="shared" si="64"/>
        <v>20127.05708661417</v>
      </c>
      <c r="J271" s="16">
        <f t="shared" si="65"/>
        <v>12263.779527559054</v>
      </c>
      <c r="K271" s="16">
        <f t="shared" si="66"/>
        <v>7863.277559055118</v>
      </c>
      <c r="L271" s="16">
        <f t="shared" si="67"/>
        <v>20127.05708661417</v>
      </c>
      <c r="N271" s="74"/>
    </row>
    <row r="272" spans="1:14" s="17" customFormat="1" ht="51">
      <c r="A272" s="13" t="s">
        <v>723</v>
      </c>
      <c r="B272" s="25"/>
      <c r="C272" s="25"/>
      <c r="D272" s="26" t="s">
        <v>724</v>
      </c>
      <c r="E272" s="27" t="s">
        <v>665</v>
      </c>
      <c r="F272" s="15">
        <v>8</v>
      </c>
      <c r="G272" s="16">
        <v>836.6141732283465</v>
      </c>
      <c r="H272" s="16">
        <v>187.5</v>
      </c>
      <c r="I272" s="16">
        <f t="shared" si="64"/>
        <v>1024.1141732283465</v>
      </c>
      <c r="J272" s="16">
        <f t="shared" si="65"/>
        <v>6692.913385826772</v>
      </c>
      <c r="K272" s="16">
        <f t="shared" si="66"/>
        <v>1500</v>
      </c>
      <c r="L272" s="16">
        <f t="shared" si="67"/>
        <v>8192.913385826772</v>
      </c>
      <c r="N272" s="74"/>
    </row>
    <row r="273" spans="1:14" ht="24" customHeight="1">
      <c r="A273" s="9" t="s">
        <v>725</v>
      </c>
      <c r="B273" s="10"/>
      <c r="C273" s="10"/>
      <c r="D273" s="9" t="s">
        <v>726</v>
      </c>
      <c r="E273" s="9"/>
      <c r="F273" s="11"/>
      <c r="G273" s="9"/>
      <c r="H273" s="9"/>
      <c r="I273" s="9"/>
      <c r="J273" s="12">
        <f>SUM(J274:J278)</f>
        <v>19185.627952755905</v>
      </c>
      <c r="K273" s="12">
        <f>SUM(K274:K278)</f>
        <v>155926.08858267716</v>
      </c>
      <c r="L273" s="12">
        <f>SUM(L274:L278)</f>
        <v>175111.71653543308</v>
      </c>
      <c r="N273" s="74"/>
    </row>
    <row r="274" spans="1:14" s="17" customFormat="1" ht="38.25">
      <c r="A274" s="34" t="s">
        <v>727</v>
      </c>
      <c r="B274" s="35"/>
      <c r="C274" s="35" t="s">
        <v>679</v>
      </c>
      <c r="D274" s="36" t="s">
        <v>728</v>
      </c>
      <c r="E274" s="37"/>
      <c r="F274" s="38">
        <v>6</v>
      </c>
      <c r="G274" s="39">
        <v>1066.6043307086616</v>
      </c>
      <c r="H274" s="39">
        <v>3950.4035433070867</v>
      </c>
      <c r="I274" s="39">
        <f>G274+H274</f>
        <v>5017.007874015748</v>
      </c>
      <c r="J274" s="39">
        <f>F274*G274</f>
        <v>6399.625984251969</v>
      </c>
      <c r="K274" s="39">
        <f>F274*H274</f>
        <v>23702.421259842522</v>
      </c>
      <c r="L274" s="39">
        <f>J274+K274</f>
        <v>30102.04724409449</v>
      </c>
      <c r="N274" s="74"/>
    </row>
    <row r="275" spans="1:14" s="17" customFormat="1" ht="63.75">
      <c r="A275" s="13" t="s">
        <v>729</v>
      </c>
      <c r="B275" s="28">
        <v>8104</v>
      </c>
      <c r="C275" s="25" t="s">
        <v>810</v>
      </c>
      <c r="D275" s="40" t="s">
        <v>730</v>
      </c>
      <c r="E275" s="41" t="s">
        <v>665</v>
      </c>
      <c r="F275" s="15">
        <v>3</v>
      </c>
      <c r="G275" s="39">
        <v>619.9114173228347</v>
      </c>
      <c r="H275" s="39">
        <v>2295.9744094488187</v>
      </c>
      <c r="I275" s="16">
        <f>G275+H275</f>
        <v>2915.8858267716532</v>
      </c>
      <c r="J275" s="16">
        <f>F275*G275</f>
        <v>1859.7342519685042</v>
      </c>
      <c r="K275" s="16">
        <f>F275*H275</f>
        <v>6887.923228346456</v>
      </c>
      <c r="L275" s="16">
        <f>J275+K275</f>
        <v>8747.65748031496</v>
      </c>
      <c r="N275" s="74"/>
    </row>
    <row r="276" spans="1:14" s="17" customFormat="1" ht="51">
      <c r="A276" s="13" t="s">
        <v>731</v>
      </c>
      <c r="B276" s="25" t="s">
        <v>732</v>
      </c>
      <c r="C276" s="25" t="s">
        <v>263</v>
      </c>
      <c r="D276" s="40" t="s">
        <v>733</v>
      </c>
      <c r="E276" s="41" t="s">
        <v>734</v>
      </c>
      <c r="F276" s="15">
        <v>200</v>
      </c>
      <c r="G276" s="39">
        <v>26.54</v>
      </c>
      <c r="H276" s="39">
        <v>17.13</v>
      </c>
      <c r="I276" s="16">
        <f>G276+H276</f>
        <v>43.67</v>
      </c>
      <c r="J276" s="16">
        <f>F276*G276</f>
        <v>5308</v>
      </c>
      <c r="K276" s="16">
        <f>F276*H276</f>
        <v>3426</v>
      </c>
      <c r="L276" s="16">
        <f>J276+K276</f>
        <v>8734</v>
      </c>
      <c r="N276" s="74"/>
    </row>
    <row r="277" spans="1:14" s="17" customFormat="1" ht="25.5">
      <c r="A277" s="13" t="s">
        <v>735</v>
      </c>
      <c r="B277" s="25" t="s">
        <v>736</v>
      </c>
      <c r="C277" s="25" t="s">
        <v>679</v>
      </c>
      <c r="D277" s="40" t="s">
        <v>737</v>
      </c>
      <c r="E277" s="41" t="s">
        <v>228</v>
      </c>
      <c r="F277" s="15">
        <v>100</v>
      </c>
      <c r="G277" s="39">
        <v>31.6240157480315</v>
      </c>
      <c r="H277" s="39">
        <v>117.1259842519685</v>
      </c>
      <c r="I277" s="16">
        <f>G277+H277</f>
        <v>148.75</v>
      </c>
      <c r="J277" s="16">
        <f>F277*G277</f>
        <v>3162.40157480315</v>
      </c>
      <c r="K277" s="16">
        <f>F277*H277</f>
        <v>11712.598425196851</v>
      </c>
      <c r="L277" s="16">
        <f>J277+K277</f>
        <v>14875.000000000002</v>
      </c>
      <c r="N277" s="74"/>
    </row>
    <row r="278" spans="1:14" s="17" customFormat="1" ht="51">
      <c r="A278" s="13" t="s">
        <v>738</v>
      </c>
      <c r="B278" s="25">
        <v>6110570</v>
      </c>
      <c r="C278" s="25" t="s">
        <v>263</v>
      </c>
      <c r="D278" s="40" t="s">
        <v>739</v>
      </c>
      <c r="E278" s="41" t="s">
        <v>740</v>
      </c>
      <c r="F278" s="15">
        <v>87</v>
      </c>
      <c r="G278" s="39">
        <v>28.22834645669291</v>
      </c>
      <c r="H278" s="39">
        <v>1266.6338582677165</v>
      </c>
      <c r="I278" s="16">
        <f>G278+H278</f>
        <v>1294.8622047244094</v>
      </c>
      <c r="J278" s="16">
        <f>F278*G278</f>
        <v>2455.8661417322833</v>
      </c>
      <c r="K278" s="16">
        <f>F278*H278</f>
        <v>110197.14566929133</v>
      </c>
      <c r="L278" s="16">
        <f>J278+K278</f>
        <v>112653.01181102362</v>
      </c>
      <c r="N278" s="74"/>
    </row>
    <row r="279" spans="1:14" ht="24" customHeight="1">
      <c r="A279" s="9" t="s">
        <v>741</v>
      </c>
      <c r="B279" s="10"/>
      <c r="C279" s="10"/>
      <c r="D279" s="9" t="s">
        <v>742</v>
      </c>
      <c r="E279" s="9"/>
      <c r="F279" s="11"/>
      <c r="G279" s="9"/>
      <c r="H279" s="9"/>
      <c r="I279" s="9"/>
      <c r="J279" s="12">
        <f>SUM(J280:J284)</f>
        <v>18875.111889763783</v>
      </c>
      <c r="K279" s="12">
        <f>SUM(K280:K284)</f>
        <v>141993.1329133858</v>
      </c>
      <c r="L279" s="12">
        <f>SUM(L280:L284)</f>
        <v>160868.2448031496</v>
      </c>
      <c r="N279" s="74"/>
    </row>
    <row r="280" spans="1:14" s="17" customFormat="1" ht="38.25">
      <c r="A280" s="13" t="s">
        <v>743</v>
      </c>
      <c r="B280" s="14"/>
      <c r="C280" s="14" t="s">
        <v>679</v>
      </c>
      <c r="D280" s="42" t="s">
        <v>744</v>
      </c>
      <c r="E280" s="43"/>
      <c r="F280" s="15">
        <v>6</v>
      </c>
      <c r="G280" s="16">
        <v>1066.6043307086616</v>
      </c>
      <c r="H280" s="16">
        <v>3950.4035433070867</v>
      </c>
      <c r="I280" s="16">
        <f>G280+H280</f>
        <v>5017.007874015748</v>
      </c>
      <c r="J280" s="16">
        <f>F280*G280</f>
        <v>6399.625984251969</v>
      </c>
      <c r="K280" s="16">
        <f>F280*H280</f>
        <v>23702.421259842522</v>
      </c>
      <c r="L280" s="16">
        <f>J280+K280</f>
        <v>30102.04724409449</v>
      </c>
      <c r="N280" s="74"/>
    </row>
    <row r="281" spans="1:14" s="17" customFormat="1" ht="63.75">
      <c r="A281" s="13" t="s">
        <v>745</v>
      </c>
      <c r="B281" s="14">
        <v>8104</v>
      </c>
      <c r="C281" s="14" t="s">
        <v>810</v>
      </c>
      <c r="D281" s="42" t="s">
        <v>746</v>
      </c>
      <c r="E281" s="43" t="s">
        <v>665</v>
      </c>
      <c r="F281" s="15">
        <v>3</v>
      </c>
      <c r="G281" s="16">
        <v>619.91</v>
      </c>
      <c r="H281" s="16">
        <v>2295.98</v>
      </c>
      <c r="I281" s="16">
        <f>G281+H281</f>
        <v>2915.89</v>
      </c>
      <c r="J281" s="16">
        <f>F281*G281</f>
        <v>1859.73</v>
      </c>
      <c r="K281" s="16">
        <f>F281*H281</f>
        <v>6887.9400000000005</v>
      </c>
      <c r="L281" s="16">
        <f>J281+K281</f>
        <v>8747.67</v>
      </c>
      <c r="N281" s="74"/>
    </row>
    <row r="282" spans="1:14" s="17" customFormat="1" ht="51">
      <c r="A282" s="13" t="s">
        <v>747</v>
      </c>
      <c r="B282" s="14" t="s">
        <v>732</v>
      </c>
      <c r="C282" s="14" t="s">
        <v>263</v>
      </c>
      <c r="D282" s="42" t="s">
        <v>733</v>
      </c>
      <c r="E282" s="43" t="s">
        <v>734</v>
      </c>
      <c r="F282" s="15">
        <v>200</v>
      </c>
      <c r="G282" s="16">
        <v>26.54</v>
      </c>
      <c r="H282" s="16">
        <v>17.13</v>
      </c>
      <c r="I282" s="16">
        <f>G282+H282</f>
        <v>43.67</v>
      </c>
      <c r="J282" s="16">
        <f>F282*G282</f>
        <v>5308</v>
      </c>
      <c r="K282" s="16">
        <f>F282*H282</f>
        <v>3426</v>
      </c>
      <c r="L282" s="16">
        <f>J282+K282</f>
        <v>8734</v>
      </c>
      <c r="N282" s="74"/>
    </row>
    <row r="283" spans="1:14" s="17" customFormat="1" ht="25.5">
      <c r="A283" s="13" t="s">
        <v>748</v>
      </c>
      <c r="B283" s="14" t="s">
        <v>736</v>
      </c>
      <c r="C283" s="14" t="s">
        <v>679</v>
      </c>
      <c r="D283" s="42" t="s">
        <v>737</v>
      </c>
      <c r="E283" s="43" t="s">
        <v>228</v>
      </c>
      <c r="F283" s="15">
        <v>100</v>
      </c>
      <c r="G283" s="16">
        <v>31.6240157480315</v>
      </c>
      <c r="H283" s="16">
        <v>117.1259842519685</v>
      </c>
      <c r="I283" s="16">
        <f>G283+H283</f>
        <v>148.75</v>
      </c>
      <c r="J283" s="16">
        <f>F283*G283</f>
        <v>3162.40157480315</v>
      </c>
      <c r="K283" s="16">
        <f>F283*H283</f>
        <v>11712.598425196851</v>
      </c>
      <c r="L283" s="16">
        <f>J283+K283</f>
        <v>14875.000000000002</v>
      </c>
      <c r="N283" s="74"/>
    </row>
    <row r="284" spans="1:14" s="17" customFormat="1" ht="51">
      <c r="A284" s="13" t="s">
        <v>749</v>
      </c>
      <c r="B284" s="14">
        <v>6110570</v>
      </c>
      <c r="C284" s="14" t="s">
        <v>263</v>
      </c>
      <c r="D284" s="42" t="s">
        <v>750</v>
      </c>
      <c r="E284" s="43" t="s">
        <v>740</v>
      </c>
      <c r="F284" s="15">
        <v>76</v>
      </c>
      <c r="G284" s="16">
        <v>28.22834645669291</v>
      </c>
      <c r="H284" s="16">
        <v>1266.6338582677165</v>
      </c>
      <c r="I284" s="16">
        <f>G284+H284</f>
        <v>1294.8622047244094</v>
      </c>
      <c r="J284" s="16">
        <f>F284*G284</f>
        <v>2145.354330708661</v>
      </c>
      <c r="K284" s="16">
        <f>F284*H284</f>
        <v>96264.17322834645</v>
      </c>
      <c r="L284" s="16">
        <f>J284+K284</f>
        <v>98409.52755905512</v>
      </c>
      <c r="N284" s="74"/>
    </row>
    <row r="285" spans="1:14" ht="24" customHeight="1">
      <c r="A285" s="9" t="s">
        <v>751</v>
      </c>
      <c r="B285" s="10"/>
      <c r="C285" s="10"/>
      <c r="D285" s="9" t="s">
        <v>752</v>
      </c>
      <c r="E285" s="9"/>
      <c r="F285" s="11"/>
      <c r="G285" s="9"/>
      <c r="H285" s="9"/>
      <c r="I285" s="9"/>
      <c r="J285" s="12">
        <f>SUM(J286:J290)</f>
        <v>1401.5748031496062</v>
      </c>
      <c r="K285" s="12">
        <f>SUM(K286:K290)</f>
        <v>25724.409448818897</v>
      </c>
      <c r="L285" s="12">
        <f>SUM(L286:L290)</f>
        <v>27125.984251968497</v>
      </c>
      <c r="N285" s="74"/>
    </row>
    <row r="286" spans="1:14" s="17" customFormat="1" ht="25.5">
      <c r="A286" s="13" t="s">
        <v>753</v>
      </c>
      <c r="B286" s="14" t="s">
        <v>754</v>
      </c>
      <c r="C286" s="14" t="s">
        <v>755</v>
      </c>
      <c r="D286" s="44" t="s">
        <v>756</v>
      </c>
      <c r="E286" s="45" t="s">
        <v>665</v>
      </c>
      <c r="F286" s="15">
        <v>1</v>
      </c>
      <c r="G286" s="16">
        <v>98.4251968503937</v>
      </c>
      <c r="H286" s="16">
        <v>202.75590551181102</v>
      </c>
      <c r="I286" s="16">
        <f>G286+H286</f>
        <v>301.18110236220474</v>
      </c>
      <c r="J286" s="16">
        <f>F286*G286</f>
        <v>98.4251968503937</v>
      </c>
      <c r="K286" s="16">
        <f>F286*H286</f>
        <v>202.75590551181102</v>
      </c>
      <c r="L286" s="16">
        <f>J286+K286</f>
        <v>301.18110236220474</v>
      </c>
      <c r="N286" s="74"/>
    </row>
    <row r="287" spans="1:14" s="17" customFormat="1" ht="38.25">
      <c r="A287" s="13" t="s">
        <v>757</v>
      </c>
      <c r="B287" s="14" t="s">
        <v>754</v>
      </c>
      <c r="C287" s="14" t="s">
        <v>755</v>
      </c>
      <c r="D287" s="44" t="s">
        <v>758</v>
      </c>
      <c r="E287" s="45" t="s">
        <v>665</v>
      </c>
      <c r="F287" s="15">
        <v>2</v>
      </c>
      <c r="G287" s="16">
        <v>307.0866141732283</v>
      </c>
      <c r="H287" s="16">
        <v>10927.16535433071</v>
      </c>
      <c r="I287" s="16">
        <f>G287+H287</f>
        <v>11234.251968503937</v>
      </c>
      <c r="J287" s="16">
        <f>F287*G287</f>
        <v>614.1732283464567</v>
      </c>
      <c r="K287" s="16">
        <f>F287*H287</f>
        <v>21854.33070866142</v>
      </c>
      <c r="L287" s="16">
        <f>J287+K287</f>
        <v>22468.503937007874</v>
      </c>
      <c r="N287" s="74"/>
    </row>
    <row r="288" spans="1:14" s="17" customFormat="1" ht="25.5">
      <c r="A288" s="13" t="s">
        <v>759</v>
      </c>
      <c r="B288" s="14" t="s">
        <v>754</v>
      </c>
      <c r="C288" s="14" t="s">
        <v>755</v>
      </c>
      <c r="D288" s="44" t="s">
        <v>760</v>
      </c>
      <c r="E288" s="45" t="s">
        <v>665</v>
      </c>
      <c r="F288" s="15">
        <v>1</v>
      </c>
      <c r="G288" s="16">
        <v>98.4251968503937</v>
      </c>
      <c r="H288" s="16">
        <v>202.75590551181102</v>
      </c>
      <c r="I288" s="16">
        <f>G288+H288</f>
        <v>301.18110236220474</v>
      </c>
      <c r="J288" s="16">
        <f>F288*G288</f>
        <v>98.4251968503937</v>
      </c>
      <c r="K288" s="16">
        <f>F288*H288</f>
        <v>202.75590551181102</v>
      </c>
      <c r="L288" s="16">
        <f>J288+K288</f>
        <v>301.18110236220474</v>
      </c>
      <c r="N288" s="74"/>
    </row>
    <row r="289" spans="1:14" s="17" customFormat="1" ht="38.25">
      <c r="A289" s="13" t="s">
        <v>761</v>
      </c>
      <c r="B289" s="14" t="s">
        <v>754</v>
      </c>
      <c r="C289" s="14" t="s">
        <v>755</v>
      </c>
      <c r="D289" s="44" t="s">
        <v>762</v>
      </c>
      <c r="E289" s="45" t="s">
        <v>665</v>
      </c>
      <c r="F289" s="15">
        <v>1</v>
      </c>
      <c r="G289" s="16">
        <v>295.2755905511811</v>
      </c>
      <c r="H289" s="16">
        <v>1732.283464566929</v>
      </c>
      <c r="I289" s="16">
        <f>G289+H289</f>
        <v>2027.55905511811</v>
      </c>
      <c r="J289" s="16">
        <f>F289*G289</f>
        <v>295.2755905511811</v>
      </c>
      <c r="K289" s="16">
        <f>F289*H289</f>
        <v>1732.283464566929</v>
      </c>
      <c r="L289" s="16">
        <f>J289+K289</f>
        <v>2027.55905511811</v>
      </c>
      <c r="N289" s="74"/>
    </row>
    <row r="290" spans="1:14" s="17" customFormat="1" ht="38.25">
      <c r="A290" s="13" t="s">
        <v>763</v>
      </c>
      <c r="B290" s="14" t="s">
        <v>754</v>
      </c>
      <c r="C290" s="14" t="s">
        <v>755</v>
      </c>
      <c r="D290" s="44" t="s">
        <v>764</v>
      </c>
      <c r="E290" s="45" t="s">
        <v>665</v>
      </c>
      <c r="F290" s="15">
        <v>1</v>
      </c>
      <c r="G290" s="16">
        <v>295.2755905511811</v>
      </c>
      <c r="H290" s="16">
        <v>1732.283464566929</v>
      </c>
      <c r="I290" s="16">
        <f>G290+H290</f>
        <v>2027.55905511811</v>
      </c>
      <c r="J290" s="16">
        <f>F290*G290</f>
        <v>295.2755905511811</v>
      </c>
      <c r="K290" s="16">
        <f>F290*H290</f>
        <v>1732.283464566929</v>
      </c>
      <c r="L290" s="16">
        <f>J290+K290</f>
        <v>2027.55905511811</v>
      </c>
      <c r="N290" s="74"/>
    </row>
    <row r="291" spans="1:14" ht="24" customHeight="1">
      <c r="A291" s="9">
        <v>17</v>
      </c>
      <c r="B291" s="10"/>
      <c r="C291" s="10"/>
      <c r="D291" s="9" t="s">
        <v>318</v>
      </c>
      <c r="E291" s="9"/>
      <c r="F291" s="11"/>
      <c r="G291" s="9"/>
      <c r="H291" s="9"/>
      <c r="I291" s="9"/>
      <c r="J291" s="12">
        <f>SUM(J292:J293)</f>
        <v>10871.5139</v>
      </c>
      <c r="K291" s="12">
        <f>SUM(K292:K293)</f>
        <v>13827.875100000001</v>
      </c>
      <c r="L291" s="12">
        <f>SUM(L292:L293)</f>
        <v>24699.389</v>
      </c>
      <c r="N291" s="74"/>
    </row>
    <row r="292" spans="1:14" s="17" customFormat="1" ht="14.25">
      <c r="A292" s="13" t="s">
        <v>765</v>
      </c>
      <c r="B292" s="14" t="s">
        <v>320</v>
      </c>
      <c r="C292" s="14" t="s">
        <v>20</v>
      </c>
      <c r="D292" s="13" t="s">
        <v>766</v>
      </c>
      <c r="E292" s="14" t="s">
        <v>321</v>
      </c>
      <c r="F292" s="15">
        <v>30</v>
      </c>
      <c r="G292" s="16">
        <v>90.45</v>
      </c>
      <c r="H292" s="16">
        <v>267.12</v>
      </c>
      <c r="I292" s="16">
        <f>G292+H292</f>
        <v>357.57</v>
      </c>
      <c r="J292" s="16">
        <f>F292*G292</f>
        <v>2713.5</v>
      </c>
      <c r="K292" s="16">
        <f>F292*H292</f>
        <v>8013.6</v>
      </c>
      <c r="L292" s="16">
        <f>F292*I292</f>
        <v>10727.1</v>
      </c>
      <c r="N292" s="74"/>
    </row>
    <row r="293" spans="1:14" s="17" customFormat="1" ht="14.25">
      <c r="A293" s="13" t="s">
        <v>767</v>
      </c>
      <c r="B293" s="14" t="s">
        <v>322</v>
      </c>
      <c r="C293" s="14" t="s">
        <v>801</v>
      </c>
      <c r="D293" s="13" t="s">
        <v>323</v>
      </c>
      <c r="E293" s="14" t="s">
        <v>814</v>
      </c>
      <c r="F293" s="15">
        <v>4507.19</v>
      </c>
      <c r="G293" s="16">
        <v>1.81</v>
      </c>
      <c r="H293" s="16">
        <v>1.29</v>
      </c>
      <c r="I293" s="16">
        <f>G293+H293</f>
        <v>3.1</v>
      </c>
      <c r="J293" s="16">
        <f>F293*G293</f>
        <v>8158.0139</v>
      </c>
      <c r="K293" s="16">
        <f>F293*H293</f>
        <v>5814.2751</v>
      </c>
      <c r="L293" s="16">
        <f>F293*I293</f>
        <v>13972.288999999999</v>
      </c>
      <c r="N293" s="74"/>
    </row>
    <row r="294" spans="1:12" ht="14.25">
      <c r="A294" s="46"/>
      <c r="B294" s="47"/>
      <c r="C294" s="47"/>
      <c r="D294" s="46"/>
      <c r="E294" s="46"/>
      <c r="F294" s="48"/>
      <c r="G294" s="46"/>
      <c r="H294" s="46"/>
      <c r="I294" s="46" t="s">
        <v>324</v>
      </c>
      <c r="J294" s="49">
        <f>J6+J16+J22+J25+J30+J38+J68+J75+J127+J133+J188+J192+J204+J228+J231+J243+J291</f>
        <v>743761.5800629923</v>
      </c>
      <c r="K294" s="49">
        <f>K6+K16+K22+K25+K30+K38+K68+K75+K127+K133+K188+K192+K204+K228+K231+K243+K291</f>
        <v>2586102.0018425193</v>
      </c>
      <c r="L294" s="49">
        <f>L6+L16+L22+L25+L30+L38+L68+L75+L127+L133+L188+L192+L204+L228+L231+L243+L291</f>
        <v>3332096.751905511</v>
      </c>
    </row>
    <row r="295" spans="1:12" ht="14.25">
      <c r="A295" s="50"/>
      <c r="B295" s="50"/>
      <c r="C295" s="50"/>
      <c r="D295" s="50"/>
      <c r="E295" s="50"/>
      <c r="F295" s="51"/>
      <c r="G295" s="50"/>
      <c r="H295" s="50"/>
      <c r="I295" s="50"/>
      <c r="J295" s="50"/>
      <c r="K295" s="50"/>
      <c r="L295" s="50"/>
    </row>
    <row r="296" spans="1:12" ht="14.25">
      <c r="A296" s="75" t="s">
        <v>325</v>
      </c>
      <c r="B296" s="75"/>
      <c r="C296" s="75"/>
      <c r="D296" s="1" t="s">
        <v>326</v>
      </c>
      <c r="E296" s="52"/>
      <c r="F296" s="53"/>
      <c r="G296" s="52"/>
      <c r="H296" s="52"/>
      <c r="I296" s="76"/>
      <c r="J296" s="75"/>
      <c r="K296" s="77"/>
      <c r="L296" s="75"/>
    </row>
    <row r="297" spans="1:12" ht="14.25">
      <c r="A297" s="75" t="s">
        <v>327</v>
      </c>
      <c r="B297" s="75"/>
      <c r="C297" s="75"/>
      <c r="D297" s="1"/>
      <c r="E297" s="52"/>
      <c r="F297" s="53"/>
      <c r="G297" s="52"/>
      <c r="H297" s="52"/>
      <c r="I297" s="76"/>
      <c r="J297" s="75"/>
      <c r="K297" s="77"/>
      <c r="L297" s="75"/>
    </row>
    <row r="298" spans="1:12" ht="14.25">
      <c r="A298" s="75" t="s">
        <v>328</v>
      </c>
      <c r="B298" s="75"/>
      <c r="C298" s="75"/>
      <c r="D298" s="1" t="s">
        <v>326</v>
      </c>
      <c r="E298" s="52"/>
      <c r="F298" s="53"/>
      <c r="G298" s="52"/>
      <c r="H298" s="52"/>
      <c r="I298" s="76"/>
      <c r="J298" s="75"/>
      <c r="K298" s="77"/>
      <c r="L298" s="75"/>
    </row>
    <row r="299" spans="1:12" ht="60" customHeight="1">
      <c r="A299" s="54"/>
      <c r="B299" s="54"/>
      <c r="C299" s="54"/>
      <c r="D299" s="54"/>
      <c r="E299" s="54"/>
      <c r="F299" s="55"/>
      <c r="G299" s="54"/>
      <c r="H299" s="54"/>
      <c r="I299" s="54"/>
      <c r="J299" s="54"/>
      <c r="K299" s="54"/>
      <c r="L299" s="54"/>
    </row>
    <row r="300" spans="1:12" ht="49.5" customHeight="1">
      <c r="A300" s="78" t="s">
        <v>329</v>
      </c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</row>
  </sheetData>
  <sheetProtection/>
  <mergeCells count="25">
    <mergeCell ref="E1:F1"/>
    <mergeCell ref="G1:I1"/>
    <mergeCell ref="J1:L1"/>
    <mergeCell ref="E2:F2"/>
    <mergeCell ref="G2:I2"/>
    <mergeCell ref="J2:L2"/>
    <mergeCell ref="A3:L3"/>
    <mergeCell ref="A4:A5"/>
    <mergeCell ref="B4:B5"/>
    <mergeCell ref="C4:C5"/>
    <mergeCell ref="D4:D5"/>
    <mergeCell ref="E4:E5"/>
    <mergeCell ref="F4:F5"/>
    <mergeCell ref="G4:I4"/>
    <mergeCell ref="J4:L4"/>
    <mergeCell ref="A296:C296"/>
    <mergeCell ref="I296:J296"/>
    <mergeCell ref="K296:L296"/>
    <mergeCell ref="A297:C297"/>
    <mergeCell ref="I297:J297"/>
    <mergeCell ref="K297:L297"/>
    <mergeCell ref="A298:C298"/>
    <mergeCell ref="I298:J298"/>
    <mergeCell ref="K298:L298"/>
    <mergeCell ref="A300:L300"/>
  </mergeCells>
  <printOptions/>
  <pageMargins left="0.25" right="0.32" top="0.43" bottom="0.58" header="0.492125985" footer="0.492125985"/>
  <pageSetup horizontalDpi="600" verticalDpi="600" orientation="landscape" paperSize="9" scale="75" r:id="rId1"/>
  <headerFooter alignWithMargins="0">
    <oddFooter>&amp;CPLANILHA ORÇAMENTÁRIA - CENTRAL DE UTIS DO HUSM&amp;RPágina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4">
      <selection activeCell="Q32" sqref="Q32"/>
    </sheetView>
  </sheetViews>
  <sheetFormatPr defaultColWidth="9.00390625" defaultRowHeight="14.25"/>
  <cols>
    <col min="1" max="1" width="4.00390625" style="58" bestFit="1" customWidth="1"/>
    <col min="2" max="2" width="22.125" style="72" customWidth="1"/>
    <col min="3" max="3" width="7.875" style="58" customWidth="1"/>
    <col min="4" max="4" width="9.125" style="58" customWidth="1"/>
    <col min="5" max="5" width="9.375" style="58" customWidth="1"/>
    <col min="6" max="6" width="10.375" style="58" customWidth="1"/>
    <col min="7" max="8" width="9.875" style="58" bestFit="1" customWidth="1"/>
    <col min="9" max="9" width="9.75390625" style="58" customWidth="1"/>
    <col min="10" max="10" width="9.875" style="58" bestFit="1" customWidth="1"/>
    <col min="11" max="11" width="10.75390625" style="68" bestFit="1" customWidth="1"/>
    <col min="12" max="12" width="10.25390625" style="59" customWidth="1"/>
    <col min="13" max="13" width="8.875" style="59" bestFit="1" customWidth="1"/>
    <col min="14" max="16384" width="9.00390625" style="59" customWidth="1"/>
  </cols>
  <sheetData>
    <row r="1" spans="1:11" ht="11.25">
      <c r="A1" s="94"/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11.25">
      <c r="A2" s="94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ht="11.25">
      <c r="A3" s="94"/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ht="15.75" customHeight="1">
      <c r="A4" s="96"/>
      <c r="B4" s="94"/>
      <c r="C4" s="94"/>
      <c r="D4" s="94"/>
      <c r="E4" s="94"/>
      <c r="F4" s="94"/>
      <c r="G4" s="94"/>
      <c r="H4" s="94"/>
      <c r="I4" s="94"/>
      <c r="J4" s="94"/>
      <c r="K4" s="95"/>
    </row>
    <row r="5" spans="1:11" ht="15.75" customHeight="1">
      <c r="A5" s="96"/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11" ht="15.75" customHeight="1">
      <c r="A6" s="96"/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11" ht="15.75" customHeight="1">
      <c r="A7" s="97" t="str">
        <f>'[1]Planilha orçamentária dez 2018'!D2</f>
        <v>OBRA DE CONCLUSÃO UTIS/HUSM</v>
      </c>
      <c r="B7" s="98"/>
      <c r="C7" s="98"/>
      <c r="D7" s="98"/>
      <c r="E7" s="98"/>
      <c r="F7" s="98"/>
      <c r="G7" s="98"/>
      <c r="H7" s="98"/>
      <c r="I7" s="98"/>
      <c r="J7" s="98"/>
      <c r="K7" s="99"/>
    </row>
    <row r="8" spans="1:11" ht="15.75" customHeight="1">
      <c r="A8" s="100" t="s">
        <v>768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</row>
    <row r="9" spans="1:11" s="63" customFormat="1" ht="18" customHeight="1">
      <c r="A9" s="60" t="s">
        <v>787</v>
      </c>
      <c r="B9" s="61" t="s">
        <v>769</v>
      </c>
      <c r="C9" s="60" t="s">
        <v>770</v>
      </c>
      <c r="D9" s="60" t="s">
        <v>771</v>
      </c>
      <c r="E9" s="60" t="s">
        <v>772</v>
      </c>
      <c r="F9" s="60" t="s">
        <v>773</v>
      </c>
      <c r="G9" s="60" t="s">
        <v>774</v>
      </c>
      <c r="H9" s="60" t="s">
        <v>775</v>
      </c>
      <c r="I9" s="60" t="s">
        <v>776</v>
      </c>
      <c r="J9" s="60" t="s">
        <v>777</v>
      </c>
      <c r="K9" s="62" t="s">
        <v>778</v>
      </c>
    </row>
    <row r="10" spans="1:11" s="65" customFormat="1" ht="17.25" customHeight="1">
      <c r="A10" s="90">
        <v>1</v>
      </c>
      <c r="B10" s="91" t="str">
        <f>'[1]Planilha orçamentária dez 2018'!D6</f>
        <v>SERVIÇOS PRELIMINARES / TÉCNICOS</v>
      </c>
      <c r="C10" s="64">
        <v>0.15</v>
      </c>
      <c r="D10" s="64">
        <v>0.15</v>
      </c>
      <c r="E10" s="64">
        <v>0.1</v>
      </c>
      <c r="F10" s="64">
        <v>0.1</v>
      </c>
      <c r="G10" s="64">
        <v>0.1</v>
      </c>
      <c r="H10" s="64">
        <v>0.1</v>
      </c>
      <c r="I10" s="64">
        <v>0.15</v>
      </c>
      <c r="J10" s="64">
        <v>0.15</v>
      </c>
      <c r="K10" s="64">
        <f>SUM(C10:J10)</f>
        <v>1</v>
      </c>
    </row>
    <row r="11" spans="1:11" s="65" customFormat="1" ht="18" customHeight="1">
      <c r="A11" s="90"/>
      <c r="B11" s="91"/>
      <c r="C11" s="62">
        <f aca="true" t="shared" si="0" ref="C11:J11">C10*$K$11</f>
        <v>27348.075000000004</v>
      </c>
      <c r="D11" s="62">
        <f t="shared" si="0"/>
        <v>27348.075000000004</v>
      </c>
      <c r="E11" s="62">
        <f t="shared" si="0"/>
        <v>18232.050000000003</v>
      </c>
      <c r="F11" s="62">
        <f t="shared" si="0"/>
        <v>18232.050000000003</v>
      </c>
      <c r="G11" s="62">
        <f t="shared" si="0"/>
        <v>18232.050000000003</v>
      </c>
      <c r="H11" s="62">
        <f t="shared" si="0"/>
        <v>18232.050000000003</v>
      </c>
      <c r="I11" s="62">
        <f t="shared" si="0"/>
        <v>27348.075000000004</v>
      </c>
      <c r="J11" s="62">
        <f t="shared" si="0"/>
        <v>27348.075000000004</v>
      </c>
      <c r="K11" s="62">
        <f>'Orçamento Sintético Total'!L6</f>
        <v>182320.50000000003</v>
      </c>
    </row>
    <row r="12" spans="1:11" s="65" customFormat="1" ht="14.25" customHeight="1">
      <c r="A12" s="90">
        <v>2</v>
      </c>
      <c r="B12" s="91" t="str">
        <f>'[1]Planilha orçamentária dez 2018'!D15</f>
        <v>MOVIMENTO DE TERRA / DEMOLIÇÕES</v>
      </c>
      <c r="C12" s="66">
        <v>0.125</v>
      </c>
      <c r="D12" s="66">
        <v>0.125</v>
      </c>
      <c r="E12" s="66">
        <v>0.125</v>
      </c>
      <c r="F12" s="66">
        <v>0.125</v>
      </c>
      <c r="G12" s="66">
        <v>0.125</v>
      </c>
      <c r="H12" s="66">
        <v>0.125</v>
      </c>
      <c r="I12" s="66">
        <v>0.125</v>
      </c>
      <c r="J12" s="66">
        <v>0.125</v>
      </c>
      <c r="K12" s="64">
        <f>SUM(C12:J12)</f>
        <v>1</v>
      </c>
    </row>
    <row r="13" spans="1:11" s="65" customFormat="1" ht="14.25" customHeight="1">
      <c r="A13" s="90"/>
      <c r="B13" s="91"/>
      <c r="C13" s="62">
        <f aca="true" t="shared" si="1" ref="C13:J13">C12*$K$13</f>
        <v>1622.6096</v>
      </c>
      <c r="D13" s="62">
        <f t="shared" si="1"/>
        <v>1622.6096</v>
      </c>
      <c r="E13" s="62">
        <f t="shared" si="1"/>
        <v>1622.6096</v>
      </c>
      <c r="F13" s="62">
        <f t="shared" si="1"/>
        <v>1622.6096</v>
      </c>
      <c r="G13" s="62">
        <f t="shared" si="1"/>
        <v>1622.6096</v>
      </c>
      <c r="H13" s="62">
        <f t="shared" si="1"/>
        <v>1622.6096</v>
      </c>
      <c r="I13" s="62">
        <f t="shared" si="1"/>
        <v>1622.6096</v>
      </c>
      <c r="J13" s="62">
        <f t="shared" si="1"/>
        <v>1622.6096</v>
      </c>
      <c r="K13" s="62">
        <f>'Orçamento Sintético Total'!L16</f>
        <v>12980.8768</v>
      </c>
    </row>
    <row r="14" spans="1:11" s="63" customFormat="1" ht="18" customHeight="1">
      <c r="A14" s="90">
        <v>3</v>
      </c>
      <c r="B14" s="91" t="str">
        <f>'[1]Planilha orçamentária dez 2018'!D21</f>
        <v>INFRAESTRUTURA / FUNDAÇÕES SIMPLES</v>
      </c>
      <c r="C14" s="64">
        <v>0.5</v>
      </c>
      <c r="D14" s="64">
        <v>0.5</v>
      </c>
      <c r="E14" s="64"/>
      <c r="F14" s="64"/>
      <c r="G14" s="64"/>
      <c r="H14" s="64"/>
      <c r="I14" s="64"/>
      <c r="J14" s="64"/>
      <c r="K14" s="64">
        <f>SUM(C14:J14)</f>
        <v>1</v>
      </c>
    </row>
    <row r="15" spans="1:11" s="63" customFormat="1" ht="16.5" customHeight="1">
      <c r="A15" s="90"/>
      <c r="B15" s="91"/>
      <c r="C15" s="62">
        <f aca="true" t="shared" si="2" ref="C15:J15">C14*$K$15</f>
        <v>1289.70155</v>
      </c>
      <c r="D15" s="62">
        <f t="shared" si="2"/>
        <v>1289.70155</v>
      </c>
      <c r="E15" s="62">
        <f t="shared" si="2"/>
        <v>0</v>
      </c>
      <c r="F15" s="62">
        <f t="shared" si="2"/>
        <v>0</v>
      </c>
      <c r="G15" s="62">
        <f t="shared" si="2"/>
        <v>0</v>
      </c>
      <c r="H15" s="62">
        <f t="shared" si="2"/>
        <v>0</v>
      </c>
      <c r="I15" s="62">
        <f t="shared" si="2"/>
        <v>0</v>
      </c>
      <c r="J15" s="62">
        <f t="shared" si="2"/>
        <v>0</v>
      </c>
      <c r="K15" s="62">
        <f>'Orçamento Sintético Total'!L22</f>
        <v>2579.4031</v>
      </c>
    </row>
    <row r="16" spans="1:11" s="63" customFormat="1" ht="16.5" customHeight="1">
      <c r="A16" s="90">
        <v>4</v>
      </c>
      <c r="B16" s="91" t="str">
        <f>'[1]Planilha orçamentária dez 2018'!D24</f>
        <v>SUPRAESTRUTURA</v>
      </c>
      <c r="C16" s="64">
        <v>0.25</v>
      </c>
      <c r="D16" s="64">
        <v>0.25</v>
      </c>
      <c r="E16" s="64">
        <v>0.25</v>
      </c>
      <c r="F16" s="64">
        <v>0.25</v>
      </c>
      <c r="G16" s="64"/>
      <c r="H16" s="64"/>
      <c r="I16" s="64"/>
      <c r="J16" s="64"/>
      <c r="K16" s="64">
        <f>SUM(C16:J16)</f>
        <v>1</v>
      </c>
    </row>
    <row r="17" spans="1:11" s="63" customFormat="1" ht="15.75" customHeight="1">
      <c r="A17" s="90"/>
      <c r="B17" s="91"/>
      <c r="C17" s="62">
        <f aca="true" t="shared" si="3" ref="C17:J17">C16*$K$17</f>
        <v>4094.671125</v>
      </c>
      <c r="D17" s="62">
        <f t="shared" si="3"/>
        <v>4094.671125</v>
      </c>
      <c r="E17" s="62">
        <f t="shared" si="3"/>
        <v>4094.671125</v>
      </c>
      <c r="F17" s="62">
        <f t="shared" si="3"/>
        <v>4094.671125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>'Orçamento Sintético Total'!L25</f>
        <v>16378.6845</v>
      </c>
    </row>
    <row r="18" spans="1:11" s="63" customFormat="1" ht="15" customHeight="1">
      <c r="A18" s="90">
        <v>5</v>
      </c>
      <c r="B18" s="91" t="str">
        <f>'[1]Planilha orçamentária dez 2018'!D29</f>
        <v>ALVENARIA / VEDAÇÃO</v>
      </c>
      <c r="C18" s="64"/>
      <c r="D18" s="64">
        <v>0.05</v>
      </c>
      <c r="E18" s="64">
        <v>0.15</v>
      </c>
      <c r="F18" s="64">
        <v>0.2</v>
      </c>
      <c r="G18" s="64">
        <v>0.2</v>
      </c>
      <c r="H18" s="64">
        <v>0.2</v>
      </c>
      <c r="I18" s="64">
        <v>0.15</v>
      </c>
      <c r="J18" s="64">
        <v>0.05</v>
      </c>
      <c r="K18" s="64">
        <f>SUM(C18:J18)</f>
        <v>1</v>
      </c>
    </row>
    <row r="19" spans="1:11" s="63" customFormat="1" ht="15.75" customHeight="1">
      <c r="A19" s="90"/>
      <c r="B19" s="91"/>
      <c r="C19" s="62">
        <f aca="true" t="shared" si="4" ref="C19:J19">C18*$K$19</f>
        <v>0</v>
      </c>
      <c r="D19" s="62">
        <f t="shared" si="4"/>
        <v>22285.26855</v>
      </c>
      <c r="E19" s="62">
        <f t="shared" si="4"/>
        <v>66855.80565</v>
      </c>
      <c r="F19" s="62">
        <f t="shared" si="4"/>
        <v>89141.0742</v>
      </c>
      <c r="G19" s="62">
        <f t="shared" si="4"/>
        <v>89141.0742</v>
      </c>
      <c r="H19" s="62">
        <f t="shared" si="4"/>
        <v>89141.0742</v>
      </c>
      <c r="I19" s="62">
        <f t="shared" si="4"/>
        <v>66855.80565</v>
      </c>
      <c r="J19" s="62">
        <f t="shared" si="4"/>
        <v>22285.26855</v>
      </c>
      <c r="K19" s="62">
        <f>'Orçamento Sintético Total'!L30</f>
        <v>445705.371</v>
      </c>
    </row>
    <row r="20" spans="1:11" s="63" customFormat="1" ht="15.75" customHeight="1">
      <c r="A20" s="90">
        <v>6</v>
      </c>
      <c r="B20" s="91" t="str">
        <f>'[1]Planilha orçamentária dez 2018'!D37</f>
        <v>ESQUADRIAS</v>
      </c>
      <c r="C20" s="64">
        <v>0.05</v>
      </c>
      <c r="D20" s="64">
        <v>0.05</v>
      </c>
      <c r="E20" s="64">
        <v>0.1</v>
      </c>
      <c r="F20" s="64">
        <v>0.15</v>
      </c>
      <c r="G20" s="64">
        <v>0.2</v>
      </c>
      <c r="H20" s="64">
        <v>0.25</v>
      </c>
      <c r="I20" s="64">
        <v>0.1</v>
      </c>
      <c r="J20" s="64">
        <v>0.1</v>
      </c>
      <c r="K20" s="64">
        <f>SUM(C20:J20)</f>
        <v>1</v>
      </c>
    </row>
    <row r="21" spans="1:11" s="63" customFormat="1" ht="15.75" customHeight="1">
      <c r="A21" s="90"/>
      <c r="B21" s="91"/>
      <c r="C21" s="62">
        <f aca="true" t="shared" si="5" ref="C21:J21">C20*$K$21</f>
        <v>16182.049069999997</v>
      </c>
      <c r="D21" s="62">
        <f t="shared" si="5"/>
        <v>16182.049069999997</v>
      </c>
      <c r="E21" s="62">
        <f t="shared" si="5"/>
        <v>32364.098139999995</v>
      </c>
      <c r="F21" s="62">
        <f t="shared" si="5"/>
        <v>48546.14720999999</v>
      </c>
      <c r="G21" s="62">
        <f t="shared" si="5"/>
        <v>64728.19627999999</v>
      </c>
      <c r="H21" s="62">
        <f t="shared" si="5"/>
        <v>80910.24534999998</v>
      </c>
      <c r="I21" s="62">
        <f t="shared" si="5"/>
        <v>32364.098139999995</v>
      </c>
      <c r="J21" s="62">
        <f t="shared" si="5"/>
        <v>32364.098139999995</v>
      </c>
      <c r="K21" s="62">
        <f>'Orçamento Sintético Total'!L38</f>
        <v>323640.98139999993</v>
      </c>
    </row>
    <row r="22" spans="1:11" s="63" customFormat="1" ht="14.25" customHeight="1">
      <c r="A22" s="90">
        <v>7</v>
      </c>
      <c r="B22" s="91" t="str">
        <f>'[1]Planilha orçamentária dez 2018'!D67</f>
        <v>COBERTURA</v>
      </c>
      <c r="C22" s="64"/>
      <c r="D22" s="64"/>
      <c r="E22" s="64">
        <v>0.5</v>
      </c>
      <c r="F22" s="64">
        <v>0.5</v>
      </c>
      <c r="G22" s="64"/>
      <c r="H22" s="64"/>
      <c r="I22" s="64"/>
      <c r="J22" s="64"/>
      <c r="K22" s="64">
        <f>SUM(C22:J22)</f>
        <v>1</v>
      </c>
    </row>
    <row r="23" spans="1:11" s="63" customFormat="1" ht="15.75" customHeight="1">
      <c r="A23" s="90"/>
      <c r="B23" s="91"/>
      <c r="C23" s="62">
        <f aca="true" t="shared" si="6" ref="C23:J23">C22*$K$23</f>
        <v>0</v>
      </c>
      <c r="D23" s="62">
        <f t="shared" si="6"/>
        <v>0</v>
      </c>
      <c r="E23" s="62">
        <f t="shared" si="6"/>
        <v>2439.4609</v>
      </c>
      <c r="F23" s="62">
        <f t="shared" si="6"/>
        <v>2439.4609</v>
      </c>
      <c r="G23" s="62">
        <f t="shared" si="6"/>
        <v>0</v>
      </c>
      <c r="H23" s="62">
        <f t="shared" si="6"/>
        <v>0</v>
      </c>
      <c r="I23" s="62">
        <f t="shared" si="6"/>
        <v>0</v>
      </c>
      <c r="J23" s="62">
        <f t="shared" si="6"/>
        <v>0</v>
      </c>
      <c r="K23" s="62">
        <f>'Orçamento Sintético Total'!L68</f>
        <v>4878.9218</v>
      </c>
    </row>
    <row r="24" spans="1:11" s="63" customFormat="1" ht="15" customHeight="1">
      <c r="A24" s="90">
        <v>8</v>
      </c>
      <c r="B24" s="91" t="str">
        <f>'[1]Planilha orçamentária dez 2018'!D74</f>
        <v>INSTALAÇÕES ELÉTRICAS</v>
      </c>
      <c r="C24" s="64">
        <v>0.15</v>
      </c>
      <c r="D24" s="64">
        <v>0.15</v>
      </c>
      <c r="E24" s="64">
        <v>0.15</v>
      </c>
      <c r="F24" s="64">
        <v>0.1</v>
      </c>
      <c r="G24" s="64">
        <v>0.15</v>
      </c>
      <c r="H24" s="64">
        <v>0.1</v>
      </c>
      <c r="I24" s="64">
        <v>0.1</v>
      </c>
      <c r="J24" s="64">
        <v>0.1</v>
      </c>
      <c r="K24" s="64">
        <f>SUM(C24:J24)</f>
        <v>0.9999999999999999</v>
      </c>
    </row>
    <row r="25" spans="1:11" s="63" customFormat="1" ht="17.25" customHeight="1">
      <c r="A25" s="90"/>
      <c r="B25" s="91"/>
      <c r="C25" s="62">
        <f aca="true" t="shared" si="7" ref="C25:J25">C24*$K$25</f>
        <v>33783.405</v>
      </c>
      <c r="D25" s="62">
        <f t="shared" si="7"/>
        <v>33783.405</v>
      </c>
      <c r="E25" s="62">
        <f t="shared" si="7"/>
        <v>33783.405</v>
      </c>
      <c r="F25" s="62">
        <f t="shared" si="7"/>
        <v>22522.270000000004</v>
      </c>
      <c r="G25" s="62">
        <f t="shared" si="7"/>
        <v>33783.405</v>
      </c>
      <c r="H25" s="62">
        <f t="shared" si="7"/>
        <v>22522.270000000004</v>
      </c>
      <c r="I25" s="62">
        <f t="shared" si="7"/>
        <v>22522.270000000004</v>
      </c>
      <c r="J25" s="62">
        <f t="shared" si="7"/>
        <v>22522.270000000004</v>
      </c>
      <c r="K25" s="62">
        <f>'Orçamento Sintético Total'!L75</f>
        <v>225222.7</v>
      </c>
    </row>
    <row r="26" spans="1:11" s="63" customFormat="1" ht="17.25" customHeight="1">
      <c r="A26" s="90">
        <v>9</v>
      </c>
      <c r="B26" s="91" t="str">
        <f>'[1]Planilha orçamentária dez 2018'!D128</f>
        <v>SISTEMA IT MÉDICO</v>
      </c>
      <c r="C26" s="64"/>
      <c r="D26" s="64"/>
      <c r="E26" s="64"/>
      <c r="F26" s="64">
        <v>0.2</v>
      </c>
      <c r="G26" s="64">
        <v>0.2</v>
      </c>
      <c r="H26" s="64">
        <v>0.2</v>
      </c>
      <c r="I26" s="64">
        <v>0.4</v>
      </c>
      <c r="J26" s="64"/>
      <c r="K26" s="64">
        <f>SUM(C26:J26)</f>
        <v>1</v>
      </c>
    </row>
    <row r="27" spans="1:11" s="63" customFormat="1" ht="17.25" customHeight="1">
      <c r="A27" s="90"/>
      <c r="B27" s="91"/>
      <c r="C27" s="62">
        <f aca="true" t="shared" si="8" ref="C27:J27">C26*$K$27</f>
        <v>0</v>
      </c>
      <c r="D27" s="62">
        <f t="shared" si="8"/>
        <v>0</v>
      </c>
      <c r="E27" s="62">
        <f t="shared" si="8"/>
        <v>0</v>
      </c>
      <c r="F27" s="62">
        <f t="shared" si="8"/>
        <v>35017.936</v>
      </c>
      <c r="G27" s="62">
        <f t="shared" si="8"/>
        <v>35017.936</v>
      </c>
      <c r="H27" s="62">
        <f t="shared" si="8"/>
        <v>35017.936</v>
      </c>
      <c r="I27" s="62">
        <f t="shared" si="8"/>
        <v>70035.872</v>
      </c>
      <c r="J27" s="62">
        <f t="shared" si="8"/>
        <v>0</v>
      </c>
      <c r="K27" s="62">
        <f>'Orçamento Sintético Total'!L127</f>
        <v>175089.68</v>
      </c>
    </row>
    <row r="28" spans="1:11" s="63" customFormat="1" ht="15" customHeight="1">
      <c r="A28" s="90">
        <v>10</v>
      </c>
      <c r="B28" s="91" t="str">
        <f>'[1]Planilha orçamentária dez 2018'!D135</f>
        <v>INSTALAÇÕES HIDRÁULICAS E SANITÁRIAS</v>
      </c>
      <c r="C28" s="64">
        <v>0.05</v>
      </c>
      <c r="D28" s="64">
        <v>0.1</v>
      </c>
      <c r="E28" s="64">
        <v>0.1</v>
      </c>
      <c r="F28" s="64">
        <v>0.1</v>
      </c>
      <c r="G28" s="64">
        <v>0.15</v>
      </c>
      <c r="H28" s="64">
        <v>0.2</v>
      </c>
      <c r="I28" s="64">
        <v>0.2</v>
      </c>
      <c r="J28" s="64">
        <v>0.1</v>
      </c>
      <c r="K28" s="64">
        <f>SUM(C28:J28)</f>
        <v>0.9999999999999999</v>
      </c>
    </row>
    <row r="29" spans="1:11" s="63" customFormat="1" ht="18" customHeight="1">
      <c r="A29" s="90"/>
      <c r="B29" s="91"/>
      <c r="C29" s="62">
        <f aca="true" t="shared" si="9" ref="C29:J29">C28*$K$29</f>
        <v>15294.9974</v>
      </c>
      <c r="D29" s="62">
        <f t="shared" si="9"/>
        <v>30589.9948</v>
      </c>
      <c r="E29" s="62">
        <f t="shared" si="9"/>
        <v>30589.9948</v>
      </c>
      <c r="F29" s="62">
        <f t="shared" si="9"/>
        <v>30589.9948</v>
      </c>
      <c r="G29" s="62">
        <f t="shared" si="9"/>
        <v>45884.99219999999</v>
      </c>
      <c r="H29" s="62">
        <f t="shared" si="9"/>
        <v>61179.9896</v>
      </c>
      <c r="I29" s="62">
        <f t="shared" si="9"/>
        <v>61179.9896</v>
      </c>
      <c r="J29" s="62">
        <f t="shared" si="9"/>
        <v>30589.9948</v>
      </c>
      <c r="K29" s="62">
        <f>'Orçamento Sintético Total'!L133</f>
        <v>305899.948</v>
      </c>
    </row>
    <row r="30" spans="1:11" s="63" customFormat="1" ht="17.25" customHeight="1">
      <c r="A30" s="90">
        <v>11</v>
      </c>
      <c r="B30" s="91" t="str">
        <f>'[1]Planilha orçamentária dez 2018'!D189</f>
        <v>IMPERMEABILIZAÇÕES</v>
      </c>
      <c r="C30" s="64"/>
      <c r="D30" s="64">
        <v>0.15</v>
      </c>
      <c r="E30" s="64"/>
      <c r="F30" s="64">
        <v>0.25</v>
      </c>
      <c r="G30" s="64"/>
      <c r="H30" s="64">
        <v>0.3</v>
      </c>
      <c r="I30" s="64">
        <v>0.3</v>
      </c>
      <c r="J30" s="64"/>
      <c r="K30" s="64">
        <f>SUM(C30:J30)</f>
        <v>1</v>
      </c>
    </row>
    <row r="31" spans="1:11" s="63" customFormat="1" ht="18" customHeight="1">
      <c r="A31" s="90"/>
      <c r="B31" s="91"/>
      <c r="C31" s="62">
        <f aca="true" t="shared" si="10" ref="C31:J31">C30*$K$31</f>
        <v>0</v>
      </c>
      <c r="D31" s="62">
        <f t="shared" si="10"/>
        <v>1908.1125</v>
      </c>
      <c r="E31" s="62">
        <f t="shared" si="10"/>
        <v>0</v>
      </c>
      <c r="F31" s="62">
        <f t="shared" si="10"/>
        <v>3180.1875</v>
      </c>
      <c r="G31" s="62">
        <f t="shared" si="10"/>
        <v>0</v>
      </c>
      <c r="H31" s="62">
        <f t="shared" si="10"/>
        <v>3816.225</v>
      </c>
      <c r="I31" s="62">
        <f t="shared" si="10"/>
        <v>3816.225</v>
      </c>
      <c r="J31" s="62">
        <f t="shared" si="10"/>
        <v>0</v>
      </c>
      <c r="K31" s="62">
        <f>'Orçamento Sintético Total'!L188</f>
        <v>12720.75</v>
      </c>
    </row>
    <row r="32" spans="1:11" s="63" customFormat="1" ht="16.5" customHeight="1">
      <c r="A32" s="90">
        <v>12</v>
      </c>
      <c r="B32" s="91" t="str">
        <f>'[1]Planilha orçamentária dez 2018'!D193</f>
        <v>INSTALAÇÕES DE COMBATE À INCÊNDIO</v>
      </c>
      <c r="C32" s="64"/>
      <c r="D32" s="64"/>
      <c r="E32" s="64"/>
      <c r="F32" s="64"/>
      <c r="G32" s="64">
        <v>0.25</v>
      </c>
      <c r="H32" s="64">
        <v>0.5</v>
      </c>
      <c r="I32" s="64">
        <v>0.25</v>
      </c>
      <c r="J32" s="64"/>
      <c r="K32" s="64">
        <f>SUM(C32:J32)</f>
        <v>1</v>
      </c>
    </row>
    <row r="33" spans="1:11" s="63" customFormat="1" ht="18" customHeight="1">
      <c r="A33" s="90"/>
      <c r="B33" s="91"/>
      <c r="C33" s="62">
        <f aca="true" t="shared" si="11" ref="C33:J33">C32*$K$33</f>
        <v>0</v>
      </c>
      <c r="D33" s="62">
        <f t="shared" si="11"/>
        <v>0</v>
      </c>
      <c r="E33" s="62">
        <f t="shared" si="11"/>
        <v>0</v>
      </c>
      <c r="F33" s="62">
        <f t="shared" si="11"/>
        <v>0</v>
      </c>
      <c r="G33" s="62">
        <f t="shared" si="11"/>
        <v>13135.0925</v>
      </c>
      <c r="H33" s="62">
        <f t="shared" si="11"/>
        <v>26270.185</v>
      </c>
      <c r="I33" s="62">
        <f t="shared" si="11"/>
        <v>13135.0925</v>
      </c>
      <c r="J33" s="62">
        <f t="shared" si="11"/>
        <v>0</v>
      </c>
      <c r="K33" s="62">
        <f>'Orçamento Sintético Total'!L192</f>
        <v>52540.37</v>
      </c>
    </row>
    <row r="34" spans="1:11" s="63" customFormat="1" ht="17.25" customHeight="1">
      <c r="A34" s="90">
        <v>13</v>
      </c>
      <c r="B34" s="91" t="str">
        <f>'[1]Planilha orçamentária dez 2018'!D205</f>
        <v>REVESTIMENTOS</v>
      </c>
      <c r="C34" s="64"/>
      <c r="D34" s="64">
        <v>0.05</v>
      </c>
      <c r="E34" s="64">
        <v>0.05</v>
      </c>
      <c r="F34" s="64">
        <v>0.05</v>
      </c>
      <c r="G34" s="64">
        <v>0.1</v>
      </c>
      <c r="H34" s="64">
        <v>0.25</v>
      </c>
      <c r="I34" s="64">
        <v>0.4</v>
      </c>
      <c r="J34" s="64">
        <v>0.1</v>
      </c>
      <c r="K34" s="64">
        <f>SUM(C34:J34)</f>
        <v>1</v>
      </c>
    </row>
    <row r="35" spans="1:11" s="63" customFormat="1" ht="16.5" customHeight="1">
      <c r="A35" s="90"/>
      <c r="B35" s="91"/>
      <c r="C35" s="62">
        <f aca="true" t="shared" si="12" ref="C35:J35">C34*$K$35</f>
        <v>0</v>
      </c>
      <c r="D35" s="62">
        <f t="shared" si="12"/>
        <v>21891.10679</v>
      </c>
      <c r="E35" s="62">
        <f t="shared" si="12"/>
        <v>21891.10679</v>
      </c>
      <c r="F35" s="62">
        <f t="shared" si="12"/>
        <v>21891.10679</v>
      </c>
      <c r="G35" s="62">
        <f t="shared" si="12"/>
        <v>43782.21358</v>
      </c>
      <c r="H35" s="62">
        <f t="shared" si="12"/>
        <v>109455.53395</v>
      </c>
      <c r="I35" s="62">
        <f t="shared" si="12"/>
        <v>175128.85432</v>
      </c>
      <c r="J35" s="62">
        <f t="shared" si="12"/>
        <v>43782.21358</v>
      </c>
      <c r="K35" s="62">
        <f>'Orçamento Sintético Total'!L204</f>
        <v>437822.1358</v>
      </c>
    </row>
    <row r="36" spans="1:11" s="63" customFormat="1" ht="16.5" customHeight="1">
      <c r="A36" s="90">
        <v>14</v>
      </c>
      <c r="B36" s="91" t="str">
        <f>'[1]Planilha orçamentária dez 2018'!D229</f>
        <v>VIDROS</v>
      </c>
      <c r="C36" s="64"/>
      <c r="D36" s="64"/>
      <c r="E36" s="64"/>
      <c r="F36" s="64"/>
      <c r="G36" s="64"/>
      <c r="H36" s="64">
        <v>0.25</v>
      </c>
      <c r="I36" s="64">
        <v>0.5</v>
      </c>
      <c r="J36" s="64">
        <v>0.25</v>
      </c>
      <c r="K36" s="64">
        <f>SUM(C36:J36)</f>
        <v>1</v>
      </c>
    </row>
    <row r="37" spans="1:11" s="63" customFormat="1" ht="15.75" customHeight="1">
      <c r="A37" s="90"/>
      <c r="B37" s="91"/>
      <c r="C37" s="62">
        <f aca="true" t="shared" si="13" ref="C37:J37">C36*$K$37</f>
        <v>0</v>
      </c>
      <c r="D37" s="62">
        <f t="shared" si="13"/>
        <v>0</v>
      </c>
      <c r="E37" s="62">
        <f t="shared" si="13"/>
        <v>0</v>
      </c>
      <c r="F37" s="62">
        <f t="shared" si="13"/>
        <v>0</v>
      </c>
      <c r="G37" s="62">
        <f t="shared" si="13"/>
        <v>0</v>
      </c>
      <c r="H37" s="62">
        <f t="shared" si="13"/>
        <v>15492.2795</v>
      </c>
      <c r="I37" s="62">
        <f t="shared" si="13"/>
        <v>30984.559</v>
      </c>
      <c r="J37" s="62">
        <f t="shared" si="13"/>
        <v>15492.2795</v>
      </c>
      <c r="K37" s="62">
        <f>'Orçamento Sintético Total'!L228</f>
        <v>61969.118</v>
      </c>
    </row>
    <row r="38" spans="1:11" s="63" customFormat="1" ht="16.5" customHeight="1">
      <c r="A38" s="90">
        <v>15</v>
      </c>
      <c r="B38" s="91" t="str">
        <f>'[1]Planilha orçamentária dez 2018'!D232</f>
        <v>PINTURA</v>
      </c>
      <c r="C38" s="64"/>
      <c r="D38" s="64"/>
      <c r="E38" s="64"/>
      <c r="F38" s="64"/>
      <c r="G38" s="64">
        <v>0.15</v>
      </c>
      <c r="H38" s="64">
        <v>0.25</v>
      </c>
      <c r="I38" s="64">
        <v>0.4</v>
      </c>
      <c r="J38" s="64">
        <v>0.2</v>
      </c>
      <c r="K38" s="64">
        <f>SUM(C38:J38)</f>
        <v>1</v>
      </c>
    </row>
    <row r="39" spans="1:11" s="63" customFormat="1" ht="17.25" customHeight="1">
      <c r="A39" s="90"/>
      <c r="B39" s="91"/>
      <c r="C39" s="62">
        <f aca="true" t="shared" si="14" ref="C39:J39">C38*$K$39</f>
        <v>0</v>
      </c>
      <c r="D39" s="62">
        <f t="shared" si="14"/>
        <v>0</v>
      </c>
      <c r="E39" s="62">
        <f t="shared" si="14"/>
        <v>0</v>
      </c>
      <c r="F39" s="62">
        <f t="shared" si="14"/>
        <v>0</v>
      </c>
      <c r="G39" s="62">
        <f t="shared" si="14"/>
        <v>53444.25849</v>
      </c>
      <c r="H39" s="62">
        <f t="shared" si="14"/>
        <v>89073.76415</v>
      </c>
      <c r="I39" s="62">
        <f t="shared" si="14"/>
        <v>142518.02264</v>
      </c>
      <c r="J39" s="62">
        <f t="shared" si="14"/>
        <v>71259.01132</v>
      </c>
      <c r="K39" s="62">
        <f>'Orçamento Sintético Total'!L231</f>
        <v>356295.0566</v>
      </c>
    </row>
    <row r="40" spans="1:11" s="63" customFormat="1" ht="17.25" customHeight="1">
      <c r="A40" s="90">
        <v>16</v>
      </c>
      <c r="B40" s="91" t="s">
        <v>649</v>
      </c>
      <c r="C40" s="67">
        <v>0.05</v>
      </c>
      <c r="D40" s="67">
        <v>0.05</v>
      </c>
      <c r="E40" s="67">
        <v>0.05</v>
      </c>
      <c r="F40" s="67">
        <v>0.1</v>
      </c>
      <c r="G40" s="67">
        <v>0.15</v>
      </c>
      <c r="H40" s="67">
        <v>0.25</v>
      </c>
      <c r="I40" s="67">
        <v>0.25</v>
      </c>
      <c r="J40" s="67">
        <v>0.1</v>
      </c>
      <c r="K40" s="67">
        <f>SUM(C40:J40)</f>
        <v>1</v>
      </c>
    </row>
    <row r="41" spans="1:11" s="63" customFormat="1" ht="17.25" customHeight="1">
      <c r="A41" s="90"/>
      <c r="B41" s="91"/>
      <c r="C41" s="62">
        <f>C40*$K$41</f>
        <v>34567.64329527559</v>
      </c>
      <c r="D41" s="62">
        <f aca="true" t="shared" si="15" ref="D41:J41">D40*$K$41</f>
        <v>34567.64329527559</v>
      </c>
      <c r="E41" s="62">
        <f t="shared" si="15"/>
        <v>34567.64329527559</v>
      </c>
      <c r="F41" s="62">
        <f t="shared" si="15"/>
        <v>69135.28659055119</v>
      </c>
      <c r="G41" s="62">
        <f t="shared" si="15"/>
        <v>103702.92988582676</v>
      </c>
      <c r="H41" s="62">
        <f t="shared" si="15"/>
        <v>172838.21647637794</v>
      </c>
      <c r="I41" s="62">
        <f t="shared" si="15"/>
        <v>172838.21647637794</v>
      </c>
      <c r="J41" s="62">
        <f t="shared" si="15"/>
        <v>69135.28659055119</v>
      </c>
      <c r="K41" s="62">
        <f>'Orçamento Sintético Total'!L243</f>
        <v>691352.8659055118</v>
      </c>
    </row>
    <row r="42" spans="1:11" s="63" customFormat="1" ht="17.25" customHeight="1">
      <c r="A42" s="90">
        <v>17</v>
      </c>
      <c r="B42" s="91" t="str">
        <f>'[1]Planilha orçamentária dez 2018'!D243</f>
        <v>SERVIÇOS COMPLEMENTARES</v>
      </c>
      <c r="C42" s="67"/>
      <c r="D42" s="67"/>
      <c r="E42" s="67">
        <v>0.1</v>
      </c>
      <c r="F42" s="67">
        <v>0.1</v>
      </c>
      <c r="G42" s="67">
        <v>0.1</v>
      </c>
      <c r="H42" s="67">
        <v>0.2</v>
      </c>
      <c r="I42" s="67">
        <v>0.4</v>
      </c>
      <c r="J42" s="67">
        <v>0.1</v>
      </c>
      <c r="K42" s="67">
        <f>SUM(C42:J42)</f>
        <v>1</v>
      </c>
    </row>
    <row r="43" spans="1:11" s="63" customFormat="1" ht="17.25" customHeight="1">
      <c r="A43" s="90"/>
      <c r="B43" s="91"/>
      <c r="C43" s="62">
        <f aca="true" t="shared" si="16" ref="C43:J43">C42*$K43</f>
        <v>0</v>
      </c>
      <c r="D43" s="62">
        <f t="shared" si="16"/>
        <v>0</v>
      </c>
      <c r="E43" s="62">
        <f t="shared" si="16"/>
        <v>2469.9389</v>
      </c>
      <c r="F43" s="62">
        <f t="shared" si="16"/>
        <v>2469.9389</v>
      </c>
      <c r="G43" s="62">
        <f t="shared" si="16"/>
        <v>2469.9389</v>
      </c>
      <c r="H43" s="62">
        <f t="shared" si="16"/>
        <v>4939.8778</v>
      </c>
      <c r="I43" s="62">
        <f t="shared" si="16"/>
        <v>9879.7556</v>
      </c>
      <c r="J43" s="62">
        <f t="shared" si="16"/>
        <v>2469.9389</v>
      </c>
      <c r="K43" s="62">
        <f>'Orçamento Sintético Total'!L291</f>
        <v>24699.389</v>
      </c>
    </row>
    <row r="44" spans="1:12" s="63" customFormat="1" ht="18" customHeight="1">
      <c r="A44" s="92" t="s">
        <v>779</v>
      </c>
      <c r="B44" s="92"/>
      <c r="C44" s="62">
        <f>C11+C13+C15+C17+C19+C21+C23+C25+C27+C29+C31+C33+C35+C37+C39+C41+C43</f>
        <v>134183.1520402756</v>
      </c>
      <c r="D44" s="62">
        <f aca="true" t="shared" si="17" ref="D44:J44">D11+D13+D15+D17+D19+D21+D23+D25+D27+D29+D31+D33+D35+D37+D39+D41+D43</f>
        <v>195562.63728027558</v>
      </c>
      <c r="E44" s="62">
        <f t="shared" si="17"/>
        <v>248910.78420027558</v>
      </c>
      <c r="F44" s="62">
        <f t="shared" si="17"/>
        <v>348882.7336155512</v>
      </c>
      <c r="G44" s="62">
        <f t="shared" si="17"/>
        <v>504944.6966358267</v>
      </c>
      <c r="H44" s="62">
        <f t="shared" si="17"/>
        <v>730512.2566263779</v>
      </c>
      <c r="I44" s="62">
        <f t="shared" si="17"/>
        <v>830229.445526378</v>
      </c>
      <c r="J44" s="62">
        <f t="shared" si="17"/>
        <v>338871.0459805512</v>
      </c>
      <c r="K44" s="62">
        <f>K11+K13+K15+K17+K19+K21+K23+K25++K27+K29+K31+K33+K35+K37+K39+K41+K43</f>
        <v>3332096.751905511</v>
      </c>
      <c r="L44" s="68"/>
    </row>
    <row r="45" spans="1:13" s="65" customFormat="1" ht="12" customHeight="1">
      <c r="A45" s="92"/>
      <c r="B45" s="92"/>
      <c r="C45" s="62">
        <f>C44</f>
        <v>134183.1520402756</v>
      </c>
      <c r="D45" s="62">
        <f>C45+D44</f>
        <v>329745.7893205512</v>
      </c>
      <c r="E45" s="62">
        <f aca="true" t="shared" si="18" ref="E45:J45">D45+E44</f>
        <v>578656.5735208268</v>
      </c>
      <c r="F45" s="62">
        <f t="shared" si="18"/>
        <v>927539.307136378</v>
      </c>
      <c r="G45" s="62">
        <f t="shared" si="18"/>
        <v>1432484.0037722047</v>
      </c>
      <c r="H45" s="62">
        <f t="shared" si="18"/>
        <v>2162996.2603985826</v>
      </c>
      <c r="I45" s="62">
        <f t="shared" si="18"/>
        <v>2993225.705924961</v>
      </c>
      <c r="J45" s="62">
        <f t="shared" si="18"/>
        <v>3332096.751905512</v>
      </c>
      <c r="K45" s="62"/>
      <c r="M45" s="69"/>
    </row>
    <row r="46" spans="1:11" s="65" customFormat="1" ht="11.25">
      <c r="A46" s="92"/>
      <c r="B46" s="92"/>
      <c r="C46" s="70">
        <f aca="true" t="shared" si="19" ref="C46:J46">C45/$K44</f>
        <v>0.04026988470954239</v>
      </c>
      <c r="D46" s="70">
        <f t="shared" si="19"/>
        <v>0.09896044859201071</v>
      </c>
      <c r="E46" s="70">
        <f t="shared" si="19"/>
        <v>0.17366139599335254</v>
      </c>
      <c r="F46" s="70">
        <f t="shared" si="19"/>
        <v>0.27836505845934706</v>
      </c>
      <c r="G46" s="70">
        <f t="shared" si="19"/>
        <v>0.42990468477633986</v>
      </c>
      <c r="H46" s="70">
        <f t="shared" si="19"/>
        <v>0.6491396923458599</v>
      </c>
      <c r="I46" s="70">
        <f t="shared" si="19"/>
        <v>0.898300958462037</v>
      </c>
      <c r="J46" s="70">
        <f t="shared" si="19"/>
        <v>1.0000000000000002</v>
      </c>
      <c r="K46" s="71"/>
    </row>
    <row r="47" spans="10:11" ht="12.75" customHeight="1">
      <c r="J47" s="93"/>
      <c r="K47" s="93"/>
    </row>
  </sheetData>
  <sheetProtection/>
  <mergeCells count="40">
    <mergeCell ref="A1:K3"/>
    <mergeCell ref="A4:K6"/>
    <mergeCell ref="A7:K7"/>
    <mergeCell ref="A8:K8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B46"/>
    <mergeCell ref="J47:K47"/>
  </mergeCells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scale="80" r:id="rId1"/>
  <headerFooter alignWithMargins="0">
    <oddFooter>&amp;CCRONOGRAMA FÍSICO-FINANCEIRO - CONCLUSÃO DA CENTRAL DE UTIS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pccli</cp:lastModifiedBy>
  <cp:lastPrinted>2019-07-15T12:59:34Z</cp:lastPrinted>
  <dcterms:created xsi:type="dcterms:W3CDTF">2019-06-27T13:50:35Z</dcterms:created>
  <dcterms:modified xsi:type="dcterms:W3CDTF">2019-07-15T13:13:35Z</dcterms:modified>
  <cp:category/>
  <cp:version/>
  <cp:contentType/>
  <cp:contentStatus/>
</cp:coreProperties>
</file>